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justiceuk-my.sharepoint.com/personal/vanessa_howe_justice_gov_uk/Documents/CE Filing/E-Bills Project/COP-E Bill Final Versions/Version 2 Final Copies/"/>
    </mc:Choice>
  </mc:AlternateContent>
  <xr:revisionPtr revIDLastSave="0" documentId="8_{AE275C51-D4DE-45B8-92A0-5AC5F41E3DB8}" xr6:coauthVersionLast="47" xr6:coauthVersionMax="47" xr10:uidLastSave="{00000000-0000-0000-0000-000000000000}"/>
  <bookViews>
    <workbookView xWindow="-28920" yWindow="-120" windowWidth="29040" windowHeight="15840" tabRatio="747" xr2:uid="{00000000-000D-0000-FFFF-FFFF00000000}"/>
  </bookViews>
  <sheets>
    <sheet name="1. Front sheet" sheetId="66" r:id="rId1"/>
    <sheet name="2. Background" sheetId="85" r:id="rId2"/>
    <sheet name=" 3. Chronology" sheetId="140" r:id="rId3"/>
    <sheet name="4. Fee Earners &amp; Rates" sheetId="67" r:id="rId4"/>
    <sheet name="5. Parts" sheetId="92" r:id="rId5"/>
    <sheet name="6. Bill Detail" sheetId="65" r:id="rId6"/>
    <sheet name="7. Main Summary" sheetId="120" r:id="rId7"/>
    <sheet name="8. Activity Summary" sheetId="128" r:id="rId8"/>
    <sheet name="9. Comms Summary" sheetId="119" r:id="rId9"/>
    <sheet name="10. FE Grade Summary" sheetId="130" r:id="rId10"/>
    <sheet name="11. Certification" sheetId="38" r:id="rId11"/>
    <sheet name="12. Cert Summary" sheetId="131" r:id="rId12"/>
    <sheet name="13. Final Cert" sheetId="132" r:id="rId13"/>
    <sheet name="14. Bill Detail (print)" sheetId="134" r:id="rId14"/>
    <sheet name="15. Ref - Activities" sheetId="95" r:id="rId15"/>
    <sheet name="16. Ref - Expenses" sheetId="96" r:id="rId16"/>
    <sheet name="17. Ref - Findings" sheetId="116" r:id="rId17"/>
  </sheets>
  <externalReferences>
    <externalReference r:id="rId18"/>
  </externalReferences>
  <definedNames>
    <definedName name="_xlnm._FilterDatabase" localSheetId="14" hidden="1">'15. Ref - Activities'!$B$2:$C$13</definedName>
    <definedName name="_xlnm._FilterDatabase" localSheetId="1" hidden="1">'2. Background'!$A$2:$A$31</definedName>
    <definedName name="_xlnm._FilterDatabase" localSheetId="3" hidden="1">'4. Fee Earners &amp; Rates'!$A$7:$H$9</definedName>
    <definedName name="_xlnm._FilterDatabase" localSheetId="5" hidden="1">'6. Bill Detail'!#REF!</definedName>
    <definedName name="ActivityCodeList" localSheetId="2">'[1]15. Ref - Activities'!$A$3:$D$14</definedName>
    <definedName name="ActivityCodeList">'15. Ref - Activities'!$A$3:$D$14</definedName>
    <definedName name="Comm_Methods">#REF!</definedName>
    <definedName name="ExpenseCodeList" localSheetId="2">'[1]16. Ref - Expenses'!$A$3:$C$15</definedName>
    <definedName name="ExpenseCodeList">'16. Ref - Expenses'!$A$3:$C$15</definedName>
    <definedName name="OPG_Categories">#REF!</definedName>
    <definedName name="_xlnm.Print_Area" localSheetId="0">'1. Front sheet'!$A$1:$E$23</definedName>
    <definedName name="_xlnm.Print_Area" localSheetId="10">'11. Certification'!$A$1:$D$33</definedName>
    <definedName name="_xlnm.Print_Area" localSheetId="11">'12. Cert Summary'!$A$1:$F$20</definedName>
    <definedName name="_xlnm.Print_Area" localSheetId="16">'17. Ref - Findings'!$A$1:$C$18</definedName>
    <definedName name="_xlnm.Print_Titles" localSheetId="2">' 3. Chronology'!$14:$14</definedName>
    <definedName name="_xlnm.Print_Titles" localSheetId="13">'14. Bill Detail (print)'!$3:$3</definedName>
    <definedName name="_xlnm.Print_Titles" localSheetId="14">'15. Ref - Activities'!$2:$2</definedName>
    <definedName name="_xlnm.Print_Titles" localSheetId="15">'16. Ref - Expenses'!$2:$2</definedName>
    <definedName name="_xlnm.Print_Titles" localSheetId="3">'4. Fee Earners &amp; Rates'!$7:$7</definedName>
    <definedName name="_xlnm.Print_Titles" localSheetId="4">'5. Parts'!$2:$2</definedName>
    <definedName name="_xlnm.Print_Titles" localSheetId="5">'6. Bill Detail'!$1:$1</definedName>
  </definedNames>
  <calcPr calcId="191029"/>
  <pivotCaches>
    <pivotCache cacheId="48" r:id="rId1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96" i="65" l="1"/>
  <c r="O254" i="65"/>
  <c r="E14" i="131"/>
  <c r="Z224" i="65"/>
  <c r="Z221" i="65"/>
  <c r="Z217" i="65"/>
  <c r="Z205" i="65"/>
  <c r="Z206" i="65"/>
  <c r="Z199" i="65"/>
  <c r="Z185" i="65"/>
  <c r="Z167" i="65"/>
  <c r="Z168" i="65"/>
  <c r="Z161" i="65"/>
  <c r="Z145" i="65"/>
  <c r="Z138" i="65"/>
  <c r="Z129" i="65"/>
  <c r="Z126" i="65"/>
  <c r="Z127" i="65"/>
  <c r="Z245" i="65"/>
  <c r="Z69" i="65"/>
  <c r="Z67" i="65"/>
  <c r="Z60" i="65"/>
  <c r="Z61" i="65"/>
  <c r="Z62" i="65"/>
  <c r="Z44" i="65"/>
  <c r="Z39" i="65"/>
  <c r="Z38" i="65"/>
  <c r="Z24" i="65"/>
  <c r="Z15" i="65"/>
  <c r="Z14" i="65"/>
  <c r="Z3" i="65"/>
  <c r="Z120" i="65"/>
  <c r="Z100" i="65"/>
  <c r="Z103" i="65"/>
  <c r="Z98" i="65"/>
  <c r="Z99" i="65"/>
  <c r="Z107" i="65"/>
  <c r="G253" i="65" l="1"/>
  <c r="I253" i="65"/>
  <c r="K253" i="65"/>
  <c r="M253" i="65"/>
  <c r="O253" i="65" s="1"/>
  <c r="N253" i="65"/>
  <c r="S253" i="65" s="1"/>
  <c r="P253" i="65"/>
  <c r="R253" i="65"/>
  <c r="V253" i="65"/>
  <c r="AA253" i="65"/>
  <c r="D24" i="132"/>
  <c r="D21" i="132"/>
  <c r="E11" i="132"/>
  <c r="B10" i="132"/>
  <c r="E9" i="132"/>
  <c r="B9" i="132"/>
  <c r="E7" i="132"/>
  <c r="E4" i="132"/>
  <c r="B4" i="131"/>
  <c r="E2" i="131"/>
  <c r="E1" i="131"/>
  <c r="B24" i="120"/>
  <c r="B23" i="120"/>
  <c r="B22" i="120"/>
  <c r="B21" i="120"/>
  <c r="B20" i="120"/>
  <c r="U254" i="65"/>
  <c r="B6" i="120" s="1"/>
  <c r="C11" i="131" s="1"/>
  <c r="J254" i="65"/>
  <c r="AA252" i="65"/>
  <c r="R252" i="65"/>
  <c r="P252" i="65"/>
  <c r="N252" i="65"/>
  <c r="S252" i="65" s="1"/>
  <c r="M252" i="65"/>
  <c r="Q252" i="65" s="1"/>
  <c r="K252" i="65"/>
  <c r="I252" i="65"/>
  <c r="G252" i="65"/>
  <c r="AA251" i="65"/>
  <c r="V251" i="65"/>
  <c r="R251" i="65"/>
  <c r="P251" i="65"/>
  <c r="N251" i="65"/>
  <c r="S251" i="65" s="1"/>
  <c r="M251" i="65"/>
  <c r="Q251" i="65" s="1"/>
  <c r="I251" i="65"/>
  <c r="G251" i="65"/>
  <c r="AA250" i="65"/>
  <c r="V250" i="65"/>
  <c r="R250" i="65"/>
  <c r="P250" i="65"/>
  <c r="N250" i="65"/>
  <c r="S250" i="65" s="1"/>
  <c r="M250" i="65"/>
  <c r="Q250" i="65" s="1"/>
  <c r="I250" i="65"/>
  <c r="G250" i="65"/>
  <c r="AA249" i="65"/>
  <c r="Z249" i="65"/>
  <c r="V249" i="65"/>
  <c r="R249" i="65"/>
  <c r="P249" i="65"/>
  <c r="N249" i="65"/>
  <c r="S249" i="65" s="1"/>
  <c r="M249" i="65"/>
  <c r="Q249" i="65" s="1"/>
  <c r="K249" i="65"/>
  <c r="I249" i="65"/>
  <c r="G249" i="65"/>
  <c r="AA248" i="65"/>
  <c r="Z248" i="65"/>
  <c r="V248" i="65"/>
  <c r="R248" i="65"/>
  <c r="P248" i="65"/>
  <c r="N248" i="65"/>
  <c r="S248" i="65" s="1"/>
  <c r="M248" i="65"/>
  <c r="Q248" i="65" s="1"/>
  <c r="K248" i="65"/>
  <c r="I248" i="65"/>
  <c r="G248" i="65"/>
  <c r="AA247" i="65"/>
  <c r="Z247" i="65"/>
  <c r="V247" i="65"/>
  <c r="R247" i="65"/>
  <c r="P247" i="65"/>
  <c r="N247" i="65"/>
  <c r="S247" i="65" s="1"/>
  <c r="M247" i="65"/>
  <c r="Q247" i="65" s="1"/>
  <c r="K247" i="65"/>
  <c r="I247" i="65"/>
  <c r="G247" i="65"/>
  <c r="AA246" i="65"/>
  <c r="Z246" i="65"/>
  <c r="V246" i="65"/>
  <c r="R246" i="65"/>
  <c r="P246" i="65"/>
  <c r="N246" i="65"/>
  <c r="S246" i="65" s="1"/>
  <c r="M246" i="65"/>
  <c r="Q246" i="65" s="1"/>
  <c r="K246" i="65"/>
  <c r="I246" i="65"/>
  <c r="G246" i="65"/>
  <c r="AA245" i="65"/>
  <c r="V245" i="65"/>
  <c r="R245" i="65"/>
  <c r="P245" i="65"/>
  <c r="N245" i="65"/>
  <c r="S245" i="65" s="1"/>
  <c r="M245" i="65"/>
  <c r="Q245" i="65" s="1"/>
  <c r="I245" i="65"/>
  <c r="G245" i="65"/>
  <c r="AA244" i="65"/>
  <c r="Z244" i="65"/>
  <c r="V244" i="65"/>
  <c r="R244" i="65"/>
  <c r="P244" i="65"/>
  <c r="N244" i="65"/>
  <c r="S244" i="65" s="1"/>
  <c r="M244" i="65"/>
  <c r="Q244" i="65" s="1"/>
  <c r="K244" i="65"/>
  <c r="I244" i="65"/>
  <c r="G244" i="65"/>
  <c r="AA243" i="65"/>
  <c r="Z243" i="65"/>
  <c r="V243" i="65"/>
  <c r="R243" i="65"/>
  <c r="P243" i="65"/>
  <c r="N243" i="65"/>
  <c r="S243" i="65" s="1"/>
  <c r="M243" i="65"/>
  <c r="Q243" i="65" s="1"/>
  <c r="K243" i="65"/>
  <c r="I243" i="65"/>
  <c r="G243" i="65"/>
  <c r="AA242" i="65"/>
  <c r="Z242" i="65"/>
  <c r="V242" i="65"/>
  <c r="R242" i="65"/>
  <c r="P242" i="65"/>
  <c r="N242" i="65"/>
  <c r="S242" i="65" s="1"/>
  <c r="M242" i="65"/>
  <c r="Q242" i="65" s="1"/>
  <c r="K242" i="65"/>
  <c r="I242" i="65"/>
  <c r="G242" i="65"/>
  <c r="AA241" i="65"/>
  <c r="Z241" i="65"/>
  <c r="V241" i="65"/>
  <c r="R241" i="65"/>
  <c r="P241" i="65"/>
  <c r="N241" i="65"/>
  <c r="S241" i="65" s="1"/>
  <c r="M241" i="65"/>
  <c r="Q241" i="65" s="1"/>
  <c r="K241" i="65"/>
  <c r="I241" i="65"/>
  <c r="G241" i="65"/>
  <c r="AA240" i="65"/>
  <c r="Z240" i="65"/>
  <c r="V240" i="65"/>
  <c r="R240" i="65"/>
  <c r="P240" i="65"/>
  <c r="N240" i="65"/>
  <c r="S240" i="65" s="1"/>
  <c r="M240" i="65"/>
  <c r="Q240" i="65" s="1"/>
  <c r="K240" i="65"/>
  <c r="I240" i="65"/>
  <c r="G240" i="65"/>
  <c r="AA239" i="65"/>
  <c r="Z239" i="65"/>
  <c r="V239" i="65"/>
  <c r="R239" i="65"/>
  <c r="P239" i="65"/>
  <c r="N239" i="65"/>
  <c r="S239" i="65" s="1"/>
  <c r="M239" i="65"/>
  <c r="Q239" i="65" s="1"/>
  <c r="K239" i="65"/>
  <c r="I239" i="65"/>
  <c r="G239" i="65"/>
  <c r="AA238" i="65"/>
  <c r="Z238" i="65"/>
  <c r="V238" i="65"/>
  <c r="R238" i="65"/>
  <c r="P238" i="65"/>
  <c r="N238" i="65"/>
  <c r="S238" i="65" s="1"/>
  <c r="M238" i="65"/>
  <c r="Q238" i="65" s="1"/>
  <c r="K238" i="65"/>
  <c r="I238" i="65"/>
  <c r="G238" i="65"/>
  <c r="AA237" i="65"/>
  <c r="Z237" i="65"/>
  <c r="V237" i="65"/>
  <c r="R237" i="65"/>
  <c r="P237" i="65"/>
  <c r="N237" i="65"/>
  <c r="S237" i="65" s="1"/>
  <c r="M237" i="65"/>
  <c r="Q237" i="65" s="1"/>
  <c r="K237" i="65"/>
  <c r="I237" i="65"/>
  <c r="G237" i="65"/>
  <c r="AA236" i="65"/>
  <c r="Z236" i="65"/>
  <c r="V236" i="65"/>
  <c r="R236" i="65"/>
  <c r="P236" i="65"/>
  <c r="N236" i="65"/>
  <c r="S236" i="65" s="1"/>
  <c r="M236" i="65"/>
  <c r="Q236" i="65" s="1"/>
  <c r="K236" i="65"/>
  <c r="I236" i="65"/>
  <c r="G236" i="65"/>
  <c r="AA235" i="65"/>
  <c r="Z235" i="65"/>
  <c r="V235" i="65"/>
  <c r="R235" i="65"/>
  <c r="P235" i="65"/>
  <c r="N235" i="65"/>
  <c r="S235" i="65" s="1"/>
  <c r="M235" i="65"/>
  <c r="Q235" i="65" s="1"/>
  <c r="K235" i="65"/>
  <c r="I235" i="65"/>
  <c r="G235" i="65"/>
  <c r="AA234" i="65"/>
  <c r="Z234" i="65"/>
  <c r="V234" i="65"/>
  <c r="R234" i="65"/>
  <c r="P234" i="65"/>
  <c r="N234" i="65"/>
  <c r="S234" i="65" s="1"/>
  <c r="M234" i="65"/>
  <c r="Q234" i="65" s="1"/>
  <c r="K234" i="65"/>
  <c r="I234" i="65"/>
  <c r="G234" i="65"/>
  <c r="AA233" i="65"/>
  <c r="Z233" i="65"/>
  <c r="V233" i="65"/>
  <c r="R233" i="65"/>
  <c r="P233" i="65"/>
  <c r="N233" i="65"/>
  <c r="S233" i="65" s="1"/>
  <c r="M233" i="65"/>
  <c r="Q233" i="65" s="1"/>
  <c r="K233" i="65"/>
  <c r="I233" i="65"/>
  <c r="G233" i="65"/>
  <c r="AA232" i="65"/>
  <c r="Z232" i="65"/>
  <c r="V232" i="65"/>
  <c r="R232" i="65"/>
  <c r="P232" i="65"/>
  <c r="N232" i="65"/>
  <c r="S232" i="65" s="1"/>
  <c r="M232" i="65"/>
  <c r="Q232" i="65" s="1"/>
  <c r="K232" i="65"/>
  <c r="I232" i="65"/>
  <c r="G232" i="65"/>
  <c r="AA231" i="65"/>
  <c r="Z231" i="65"/>
  <c r="V231" i="65"/>
  <c r="R231" i="65"/>
  <c r="P231" i="65"/>
  <c r="N231" i="65"/>
  <c r="S231" i="65" s="1"/>
  <c r="M231" i="65"/>
  <c r="Q231" i="65" s="1"/>
  <c r="K231" i="65"/>
  <c r="I231" i="65"/>
  <c r="G231" i="65"/>
  <c r="AA230" i="65"/>
  <c r="Z230" i="65"/>
  <c r="V230" i="65"/>
  <c r="R230" i="65"/>
  <c r="P230" i="65"/>
  <c r="N230" i="65"/>
  <c r="S230" i="65" s="1"/>
  <c r="M230" i="65"/>
  <c r="Q230" i="65" s="1"/>
  <c r="K230" i="65"/>
  <c r="I230" i="65"/>
  <c r="G230" i="65"/>
  <c r="AA229" i="65"/>
  <c r="Z229" i="65"/>
  <c r="V229" i="65"/>
  <c r="R229" i="65"/>
  <c r="P229" i="65"/>
  <c r="N229" i="65"/>
  <c r="S229" i="65" s="1"/>
  <c r="M229" i="65"/>
  <c r="Q229" i="65" s="1"/>
  <c r="K229" i="65"/>
  <c r="I229" i="65"/>
  <c r="G229" i="65"/>
  <c r="AA228" i="65"/>
  <c r="Z228" i="65"/>
  <c r="V228" i="65"/>
  <c r="R228" i="65"/>
  <c r="P228" i="65"/>
  <c r="N228" i="65"/>
  <c r="S228" i="65" s="1"/>
  <c r="M228" i="65"/>
  <c r="Q228" i="65" s="1"/>
  <c r="K228" i="65"/>
  <c r="I228" i="65"/>
  <c r="G228" i="65"/>
  <c r="AA227" i="65"/>
  <c r="Z227" i="65"/>
  <c r="V227" i="65"/>
  <c r="R227" i="65"/>
  <c r="P227" i="65"/>
  <c r="N227" i="65"/>
  <c r="S227" i="65" s="1"/>
  <c r="M227" i="65"/>
  <c r="Q227" i="65" s="1"/>
  <c r="K227" i="65"/>
  <c r="I227" i="65"/>
  <c r="G227" i="65"/>
  <c r="AA226" i="65"/>
  <c r="Z226" i="65"/>
  <c r="V226" i="65"/>
  <c r="R226" i="65"/>
  <c r="P226" i="65"/>
  <c r="N226" i="65"/>
  <c r="S226" i="65" s="1"/>
  <c r="M226" i="65"/>
  <c r="Q226" i="65" s="1"/>
  <c r="K226" i="65"/>
  <c r="I226" i="65"/>
  <c r="G226" i="65"/>
  <c r="AA225" i="65"/>
  <c r="Z225" i="65"/>
  <c r="V225" i="65"/>
  <c r="R225" i="65"/>
  <c r="P225" i="65"/>
  <c r="N225" i="65"/>
  <c r="S225" i="65" s="1"/>
  <c r="M225" i="65"/>
  <c r="Q225" i="65" s="1"/>
  <c r="K225" i="65"/>
  <c r="I225" i="65"/>
  <c r="G225" i="65"/>
  <c r="AA224" i="65"/>
  <c r="V224" i="65"/>
  <c r="R224" i="65"/>
  <c r="P224" i="65"/>
  <c r="N224" i="65"/>
  <c r="S224" i="65" s="1"/>
  <c r="M224" i="65"/>
  <c r="Q224" i="65" s="1"/>
  <c r="I224" i="65"/>
  <c r="G224" i="65"/>
  <c r="AA223" i="65"/>
  <c r="Z223" i="65"/>
  <c r="V223" i="65"/>
  <c r="R223" i="65"/>
  <c r="P223" i="65"/>
  <c r="N223" i="65"/>
  <c r="S223" i="65" s="1"/>
  <c r="M223" i="65"/>
  <c r="Q223" i="65" s="1"/>
  <c r="K223" i="65"/>
  <c r="I223" i="65"/>
  <c r="G223" i="65"/>
  <c r="AA222" i="65"/>
  <c r="Z222" i="65"/>
  <c r="V222" i="65"/>
  <c r="R222" i="65"/>
  <c r="P222" i="65"/>
  <c r="N222" i="65"/>
  <c r="S222" i="65" s="1"/>
  <c r="M222" i="65"/>
  <c r="Q222" i="65" s="1"/>
  <c r="K222" i="65"/>
  <c r="I222" i="65"/>
  <c r="G222" i="65"/>
  <c r="AA221" i="65"/>
  <c r="V221" i="65"/>
  <c r="R221" i="65"/>
  <c r="P221" i="65"/>
  <c r="N221" i="65"/>
  <c r="S221" i="65" s="1"/>
  <c r="M221" i="65"/>
  <c r="Q221" i="65" s="1"/>
  <c r="I221" i="65"/>
  <c r="G221" i="65"/>
  <c r="AA220" i="65"/>
  <c r="Z220" i="65"/>
  <c r="V220" i="65"/>
  <c r="R220" i="65"/>
  <c r="P220" i="65"/>
  <c r="N220" i="65"/>
  <c r="S220" i="65" s="1"/>
  <c r="M220" i="65"/>
  <c r="Q220" i="65" s="1"/>
  <c r="K220" i="65"/>
  <c r="I220" i="65"/>
  <c r="G220" i="65"/>
  <c r="AA219" i="65"/>
  <c r="Z219" i="65"/>
  <c r="V219" i="65"/>
  <c r="R219" i="65"/>
  <c r="P219" i="65"/>
  <c r="N219" i="65"/>
  <c r="S219" i="65" s="1"/>
  <c r="M219" i="65"/>
  <c r="Q219" i="65" s="1"/>
  <c r="K219" i="65"/>
  <c r="I219" i="65"/>
  <c r="G219" i="65"/>
  <c r="AA218" i="65"/>
  <c r="Z218" i="65"/>
  <c r="V218" i="65"/>
  <c r="R218" i="65"/>
  <c r="P218" i="65"/>
  <c r="N218" i="65"/>
  <c r="S218" i="65" s="1"/>
  <c r="M218" i="65"/>
  <c r="Q218" i="65" s="1"/>
  <c r="K218" i="65"/>
  <c r="I218" i="65"/>
  <c r="G218" i="65"/>
  <c r="AA217" i="65"/>
  <c r="V217" i="65"/>
  <c r="R217" i="65"/>
  <c r="P217" i="65"/>
  <c r="N217" i="65"/>
  <c r="S217" i="65" s="1"/>
  <c r="M217" i="65"/>
  <c r="Q217" i="65" s="1"/>
  <c r="I217" i="65"/>
  <c r="G217" i="65"/>
  <c r="AA216" i="65"/>
  <c r="Z216" i="65"/>
  <c r="V216" i="65"/>
  <c r="R216" i="65"/>
  <c r="P216" i="65"/>
  <c r="N216" i="65"/>
  <c r="S216" i="65" s="1"/>
  <c r="M216" i="65"/>
  <c r="Q216" i="65" s="1"/>
  <c r="K216" i="65"/>
  <c r="I216" i="65"/>
  <c r="G216" i="65"/>
  <c r="AA215" i="65"/>
  <c r="Z215" i="65"/>
  <c r="V215" i="65"/>
  <c r="R215" i="65"/>
  <c r="P215" i="65"/>
  <c r="N215" i="65"/>
  <c r="S215" i="65" s="1"/>
  <c r="M215" i="65"/>
  <c r="Q215" i="65" s="1"/>
  <c r="K215" i="65"/>
  <c r="I215" i="65"/>
  <c r="G215" i="65"/>
  <c r="AA214" i="65"/>
  <c r="V214" i="65"/>
  <c r="R214" i="65"/>
  <c r="P214" i="65"/>
  <c r="N214" i="65"/>
  <c r="S214" i="65" s="1"/>
  <c r="M214" i="65"/>
  <c r="Q214" i="65" s="1"/>
  <c r="I214" i="65"/>
  <c r="G214" i="65"/>
  <c r="AA213" i="65"/>
  <c r="Z213" i="65"/>
  <c r="V213" i="65"/>
  <c r="R213" i="65"/>
  <c r="P213" i="65"/>
  <c r="N213" i="65"/>
  <c r="S213" i="65" s="1"/>
  <c r="M213" i="65"/>
  <c r="Q213" i="65" s="1"/>
  <c r="K213" i="65"/>
  <c r="I213" i="65"/>
  <c r="G213" i="65"/>
  <c r="AA212" i="65"/>
  <c r="Z212" i="65"/>
  <c r="V212" i="65"/>
  <c r="R212" i="65"/>
  <c r="P212" i="65"/>
  <c r="N212" i="65"/>
  <c r="S212" i="65" s="1"/>
  <c r="M212" i="65"/>
  <c r="Q212" i="65" s="1"/>
  <c r="K212" i="65"/>
  <c r="I212" i="65"/>
  <c r="G212" i="65"/>
  <c r="AA211" i="65"/>
  <c r="Z211" i="65"/>
  <c r="V211" i="65"/>
  <c r="R211" i="65"/>
  <c r="P211" i="65"/>
  <c r="N211" i="65"/>
  <c r="S211" i="65" s="1"/>
  <c r="M211" i="65"/>
  <c r="Q211" i="65" s="1"/>
  <c r="K211" i="65"/>
  <c r="I211" i="65"/>
  <c r="G211" i="65"/>
  <c r="AA210" i="65"/>
  <c r="Z210" i="65"/>
  <c r="V210" i="65"/>
  <c r="R210" i="65"/>
  <c r="P210" i="65"/>
  <c r="N210" i="65"/>
  <c r="S210" i="65" s="1"/>
  <c r="M210" i="65"/>
  <c r="Q210" i="65" s="1"/>
  <c r="K210" i="65"/>
  <c r="I210" i="65"/>
  <c r="G210" i="65"/>
  <c r="AA209" i="65"/>
  <c r="Z209" i="65"/>
  <c r="V209" i="65"/>
  <c r="R209" i="65"/>
  <c r="P209" i="65"/>
  <c r="N209" i="65"/>
  <c r="S209" i="65" s="1"/>
  <c r="M209" i="65"/>
  <c r="Q209" i="65" s="1"/>
  <c r="K209" i="65"/>
  <c r="I209" i="65"/>
  <c r="G209" i="65"/>
  <c r="AA208" i="65"/>
  <c r="Z208" i="65"/>
  <c r="V208" i="65"/>
  <c r="R208" i="65"/>
  <c r="P208" i="65"/>
  <c r="N208" i="65"/>
  <c r="S208" i="65" s="1"/>
  <c r="M208" i="65"/>
  <c r="Q208" i="65" s="1"/>
  <c r="K208" i="65"/>
  <c r="I208" i="65"/>
  <c r="G208" i="65"/>
  <c r="AA207" i="65"/>
  <c r="V207" i="65"/>
  <c r="R207" i="65"/>
  <c r="P207" i="65"/>
  <c r="N207" i="65"/>
  <c r="S207" i="65" s="1"/>
  <c r="M207" i="65"/>
  <c r="Q207" i="65" s="1"/>
  <c r="I207" i="65"/>
  <c r="G207" i="65"/>
  <c r="AA206" i="65"/>
  <c r="V206" i="65"/>
  <c r="R206" i="65"/>
  <c r="P206" i="65"/>
  <c r="N206" i="65"/>
  <c r="S206" i="65" s="1"/>
  <c r="M206" i="65"/>
  <c r="Q206" i="65" s="1"/>
  <c r="I206" i="65"/>
  <c r="G206" i="65"/>
  <c r="AA205" i="65"/>
  <c r="V205" i="65"/>
  <c r="R205" i="65"/>
  <c r="P205" i="65"/>
  <c r="N205" i="65"/>
  <c r="S205" i="65" s="1"/>
  <c r="M205" i="65"/>
  <c r="Q205" i="65" s="1"/>
  <c r="I205" i="65"/>
  <c r="G205" i="65"/>
  <c r="AA204" i="65"/>
  <c r="Z204" i="65"/>
  <c r="V204" i="65"/>
  <c r="R204" i="65"/>
  <c r="P204" i="65"/>
  <c r="N204" i="65"/>
  <c r="S204" i="65" s="1"/>
  <c r="M204" i="65"/>
  <c r="Q204" i="65" s="1"/>
  <c r="K204" i="65"/>
  <c r="I204" i="65"/>
  <c r="G204" i="65"/>
  <c r="AA203" i="65"/>
  <c r="Z203" i="65"/>
  <c r="V203" i="65"/>
  <c r="R203" i="65"/>
  <c r="P203" i="65"/>
  <c r="N203" i="65"/>
  <c r="S203" i="65" s="1"/>
  <c r="M203" i="65"/>
  <c r="Q203" i="65" s="1"/>
  <c r="K203" i="65"/>
  <c r="I203" i="65"/>
  <c r="G203" i="65"/>
  <c r="AA202" i="65"/>
  <c r="Z202" i="65"/>
  <c r="V202" i="65"/>
  <c r="R202" i="65"/>
  <c r="P202" i="65"/>
  <c r="N202" i="65"/>
  <c r="S202" i="65" s="1"/>
  <c r="M202" i="65"/>
  <c r="Q202" i="65" s="1"/>
  <c r="K202" i="65"/>
  <c r="I202" i="65"/>
  <c r="G202" i="65"/>
  <c r="AA201" i="65"/>
  <c r="Z201" i="65"/>
  <c r="V201" i="65"/>
  <c r="R201" i="65"/>
  <c r="P201" i="65"/>
  <c r="N201" i="65"/>
  <c r="S201" i="65" s="1"/>
  <c r="M201" i="65"/>
  <c r="Q201" i="65" s="1"/>
  <c r="K201" i="65"/>
  <c r="I201" i="65"/>
  <c r="G201" i="65"/>
  <c r="AA200" i="65"/>
  <c r="Z200" i="65"/>
  <c r="V200" i="65"/>
  <c r="R200" i="65"/>
  <c r="P200" i="65"/>
  <c r="N200" i="65"/>
  <c r="S200" i="65" s="1"/>
  <c r="M200" i="65"/>
  <c r="Q200" i="65" s="1"/>
  <c r="K200" i="65"/>
  <c r="I200" i="65"/>
  <c r="G200" i="65"/>
  <c r="AA199" i="65"/>
  <c r="V199" i="65"/>
  <c r="R199" i="65"/>
  <c r="P199" i="65"/>
  <c r="N199" i="65"/>
  <c r="S199" i="65" s="1"/>
  <c r="M199" i="65"/>
  <c r="Q199" i="65" s="1"/>
  <c r="I199" i="65"/>
  <c r="G199" i="65"/>
  <c r="AA198" i="65"/>
  <c r="Z198" i="65"/>
  <c r="V198" i="65"/>
  <c r="R198" i="65"/>
  <c r="P198" i="65"/>
  <c r="N198" i="65"/>
  <c r="S198" i="65" s="1"/>
  <c r="M198" i="65"/>
  <c r="Q198" i="65" s="1"/>
  <c r="K198" i="65"/>
  <c r="I198" i="65"/>
  <c r="G198" i="65"/>
  <c r="AA197" i="65"/>
  <c r="Z197" i="65"/>
  <c r="V197" i="65"/>
  <c r="R197" i="65"/>
  <c r="P197" i="65"/>
  <c r="N197" i="65"/>
  <c r="S197" i="65" s="1"/>
  <c r="M197" i="65"/>
  <c r="Q197" i="65" s="1"/>
  <c r="K197" i="65"/>
  <c r="I197" i="65"/>
  <c r="G197" i="65"/>
  <c r="AA196" i="65"/>
  <c r="Z196" i="65"/>
  <c r="V196" i="65"/>
  <c r="R196" i="65"/>
  <c r="P196" i="65"/>
  <c r="N196" i="65"/>
  <c r="S196" i="65" s="1"/>
  <c r="Q196" i="65"/>
  <c r="I196" i="65"/>
  <c r="G196" i="65"/>
  <c r="AA195" i="65"/>
  <c r="Z195" i="65"/>
  <c r="V195" i="65"/>
  <c r="R195" i="65"/>
  <c r="P195" i="65"/>
  <c r="N195" i="65"/>
  <c r="S195" i="65" s="1"/>
  <c r="M195" i="65"/>
  <c r="Q195" i="65" s="1"/>
  <c r="K195" i="65"/>
  <c r="I195" i="65"/>
  <c r="G195" i="65"/>
  <c r="AA194" i="65"/>
  <c r="Z194" i="65"/>
  <c r="V194" i="65"/>
  <c r="R194" i="65"/>
  <c r="P194" i="65"/>
  <c r="N194" i="65"/>
  <c r="S194" i="65" s="1"/>
  <c r="M194" i="65"/>
  <c r="Q194" i="65" s="1"/>
  <c r="K194" i="65"/>
  <c r="I194" i="65"/>
  <c r="G194" i="65"/>
  <c r="AA193" i="65"/>
  <c r="Z193" i="65"/>
  <c r="V193" i="65"/>
  <c r="R193" i="65"/>
  <c r="P193" i="65"/>
  <c r="N193" i="65"/>
  <c r="S193" i="65" s="1"/>
  <c r="M193" i="65"/>
  <c r="Q193" i="65" s="1"/>
  <c r="K193" i="65"/>
  <c r="I193" i="65"/>
  <c r="G193" i="65"/>
  <c r="AA192" i="65"/>
  <c r="Z192" i="65"/>
  <c r="V192" i="65"/>
  <c r="R192" i="65"/>
  <c r="P192" i="65"/>
  <c r="N192" i="65"/>
  <c r="S192" i="65" s="1"/>
  <c r="M192" i="65"/>
  <c r="Q192" i="65" s="1"/>
  <c r="K192" i="65"/>
  <c r="I192" i="65"/>
  <c r="G192" i="65"/>
  <c r="AA191" i="65"/>
  <c r="Z191" i="65"/>
  <c r="V191" i="65"/>
  <c r="R191" i="65"/>
  <c r="P191" i="65"/>
  <c r="N191" i="65"/>
  <c r="S191" i="65" s="1"/>
  <c r="M191" i="65"/>
  <c r="Q191" i="65" s="1"/>
  <c r="K191" i="65"/>
  <c r="I191" i="65"/>
  <c r="G191" i="65"/>
  <c r="AA190" i="65"/>
  <c r="Z190" i="65"/>
  <c r="V190" i="65"/>
  <c r="R190" i="65"/>
  <c r="P190" i="65"/>
  <c r="N190" i="65"/>
  <c r="S190" i="65" s="1"/>
  <c r="M190" i="65"/>
  <c r="Q190" i="65" s="1"/>
  <c r="K190" i="65"/>
  <c r="I190" i="65"/>
  <c r="G190" i="65"/>
  <c r="AA189" i="65"/>
  <c r="Z189" i="65"/>
  <c r="V189" i="65"/>
  <c r="R189" i="65"/>
  <c r="P189" i="65"/>
  <c r="N189" i="65"/>
  <c r="S189" i="65" s="1"/>
  <c r="M189" i="65"/>
  <c r="Q189" i="65" s="1"/>
  <c r="K189" i="65"/>
  <c r="I189" i="65"/>
  <c r="G189" i="65"/>
  <c r="AA188" i="65"/>
  <c r="Z188" i="65"/>
  <c r="V188" i="65"/>
  <c r="R188" i="65"/>
  <c r="P188" i="65"/>
  <c r="N188" i="65"/>
  <c r="S188" i="65" s="1"/>
  <c r="M188" i="65"/>
  <c r="Q188" i="65" s="1"/>
  <c r="K188" i="65"/>
  <c r="I188" i="65"/>
  <c r="G188" i="65"/>
  <c r="AA187" i="65"/>
  <c r="Z187" i="65"/>
  <c r="V187" i="65"/>
  <c r="R187" i="65"/>
  <c r="P187" i="65"/>
  <c r="N187" i="65"/>
  <c r="S187" i="65" s="1"/>
  <c r="M187" i="65"/>
  <c r="Q187" i="65" s="1"/>
  <c r="K187" i="65"/>
  <c r="I187" i="65"/>
  <c r="G187" i="65"/>
  <c r="AA186" i="65"/>
  <c r="V186" i="65"/>
  <c r="R186" i="65"/>
  <c r="P186" i="65"/>
  <c r="N186" i="65"/>
  <c r="S186" i="65" s="1"/>
  <c r="M186" i="65"/>
  <c r="Q186" i="65" s="1"/>
  <c r="I186" i="65"/>
  <c r="G186" i="65"/>
  <c r="AA185" i="65"/>
  <c r="V185" i="65"/>
  <c r="R185" i="65"/>
  <c r="P185" i="65"/>
  <c r="N185" i="65"/>
  <c r="S185" i="65" s="1"/>
  <c r="M185" i="65"/>
  <c r="Q185" i="65" s="1"/>
  <c r="I185" i="65"/>
  <c r="G185" i="65"/>
  <c r="AA184" i="65"/>
  <c r="Z184" i="65"/>
  <c r="V184" i="65"/>
  <c r="R184" i="65"/>
  <c r="P184" i="65"/>
  <c r="N184" i="65"/>
  <c r="S184" i="65" s="1"/>
  <c r="M184" i="65"/>
  <c r="Q184" i="65" s="1"/>
  <c r="K184" i="65"/>
  <c r="I184" i="65"/>
  <c r="G184" i="65"/>
  <c r="AA183" i="65"/>
  <c r="Z183" i="65"/>
  <c r="V183" i="65"/>
  <c r="R183" i="65"/>
  <c r="P183" i="65"/>
  <c r="N183" i="65"/>
  <c r="S183" i="65" s="1"/>
  <c r="M183" i="65"/>
  <c r="Q183" i="65" s="1"/>
  <c r="K183" i="65"/>
  <c r="I183" i="65"/>
  <c r="G183" i="65"/>
  <c r="AA182" i="65"/>
  <c r="Z182" i="65"/>
  <c r="V182" i="65"/>
  <c r="R182" i="65"/>
  <c r="P182" i="65"/>
  <c r="N182" i="65"/>
  <c r="S182" i="65" s="1"/>
  <c r="M182" i="65"/>
  <c r="Q182" i="65" s="1"/>
  <c r="K182" i="65"/>
  <c r="I182" i="65"/>
  <c r="G182" i="65"/>
  <c r="AA181" i="65"/>
  <c r="Z181" i="65"/>
  <c r="V181" i="65"/>
  <c r="R181" i="65"/>
  <c r="P181" i="65"/>
  <c r="N181" i="65"/>
  <c r="S181" i="65" s="1"/>
  <c r="M181" i="65"/>
  <c r="Q181" i="65" s="1"/>
  <c r="K181" i="65"/>
  <c r="I181" i="65"/>
  <c r="G181" i="65"/>
  <c r="AA180" i="65"/>
  <c r="Z180" i="65"/>
  <c r="V180" i="65"/>
  <c r="R180" i="65"/>
  <c r="P180" i="65"/>
  <c r="N180" i="65"/>
  <c r="S180" i="65" s="1"/>
  <c r="M180" i="65"/>
  <c r="Q180" i="65" s="1"/>
  <c r="K180" i="65"/>
  <c r="I180" i="65"/>
  <c r="G180" i="65"/>
  <c r="AA179" i="65"/>
  <c r="Z179" i="65"/>
  <c r="V179" i="65"/>
  <c r="R179" i="65"/>
  <c r="P179" i="65"/>
  <c r="N179" i="65"/>
  <c r="S179" i="65" s="1"/>
  <c r="M179" i="65"/>
  <c r="Q179" i="65" s="1"/>
  <c r="K179" i="65"/>
  <c r="I179" i="65"/>
  <c r="G179" i="65"/>
  <c r="AA178" i="65"/>
  <c r="Z178" i="65"/>
  <c r="V178" i="65"/>
  <c r="R178" i="65"/>
  <c r="P178" i="65"/>
  <c r="N178" i="65"/>
  <c r="S178" i="65" s="1"/>
  <c r="M178" i="65"/>
  <c r="Q178" i="65" s="1"/>
  <c r="K178" i="65"/>
  <c r="I178" i="65"/>
  <c r="G178" i="65"/>
  <c r="AA177" i="65"/>
  <c r="Z177" i="65"/>
  <c r="V177" i="65"/>
  <c r="R177" i="65"/>
  <c r="P177" i="65"/>
  <c r="N177" i="65"/>
  <c r="S177" i="65" s="1"/>
  <c r="M177" i="65"/>
  <c r="Q177" i="65" s="1"/>
  <c r="K177" i="65"/>
  <c r="I177" i="65"/>
  <c r="G177" i="65"/>
  <c r="AA176" i="65"/>
  <c r="Z176" i="65"/>
  <c r="V176" i="65"/>
  <c r="R176" i="65"/>
  <c r="P176" i="65"/>
  <c r="N176" i="65"/>
  <c r="S176" i="65" s="1"/>
  <c r="M176" i="65"/>
  <c r="Q176" i="65" s="1"/>
  <c r="K176" i="65"/>
  <c r="I176" i="65"/>
  <c r="G176" i="65"/>
  <c r="AA175" i="65"/>
  <c r="Z175" i="65"/>
  <c r="V175" i="65"/>
  <c r="R175" i="65"/>
  <c r="P175" i="65"/>
  <c r="N175" i="65"/>
  <c r="S175" i="65" s="1"/>
  <c r="M175" i="65"/>
  <c r="Q175" i="65" s="1"/>
  <c r="K175" i="65"/>
  <c r="I175" i="65"/>
  <c r="G175" i="65"/>
  <c r="AA174" i="65"/>
  <c r="Z174" i="65"/>
  <c r="V174" i="65"/>
  <c r="R174" i="65"/>
  <c r="P174" i="65"/>
  <c r="N174" i="65"/>
  <c r="S174" i="65" s="1"/>
  <c r="M174" i="65"/>
  <c r="Q174" i="65" s="1"/>
  <c r="K174" i="65"/>
  <c r="I174" i="65"/>
  <c r="G174" i="65"/>
  <c r="AA173" i="65"/>
  <c r="Z173" i="65"/>
  <c r="V173" i="65"/>
  <c r="R173" i="65"/>
  <c r="P173" i="65"/>
  <c r="N173" i="65"/>
  <c r="S173" i="65" s="1"/>
  <c r="M173" i="65"/>
  <c r="Q173" i="65" s="1"/>
  <c r="K173" i="65"/>
  <c r="I173" i="65"/>
  <c r="G173" i="65"/>
  <c r="AA172" i="65"/>
  <c r="Z172" i="65"/>
  <c r="V172" i="65"/>
  <c r="R172" i="65"/>
  <c r="P172" i="65"/>
  <c r="N172" i="65"/>
  <c r="S172" i="65" s="1"/>
  <c r="M172" i="65"/>
  <c r="Q172" i="65" s="1"/>
  <c r="K172" i="65"/>
  <c r="I172" i="65"/>
  <c r="G172" i="65"/>
  <c r="AA171" i="65"/>
  <c r="Z171" i="65"/>
  <c r="V171" i="65"/>
  <c r="R171" i="65"/>
  <c r="P171" i="65"/>
  <c r="N171" i="65"/>
  <c r="S171" i="65" s="1"/>
  <c r="M171" i="65"/>
  <c r="Q171" i="65" s="1"/>
  <c r="K171" i="65"/>
  <c r="I171" i="65"/>
  <c r="G171" i="65"/>
  <c r="AA170" i="65"/>
  <c r="Z170" i="65"/>
  <c r="V170" i="65"/>
  <c r="R170" i="65"/>
  <c r="P170" i="65"/>
  <c r="N170" i="65"/>
  <c r="S170" i="65" s="1"/>
  <c r="M170" i="65"/>
  <c r="Q170" i="65" s="1"/>
  <c r="K170" i="65"/>
  <c r="I170" i="65"/>
  <c r="G170" i="65"/>
  <c r="AA169" i="65"/>
  <c r="Z169" i="65"/>
  <c r="V169" i="65"/>
  <c r="R169" i="65"/>
  <c r="P169" i="65"/>
  <c r="N169" i="65"/>
  <c r="S169" i="65" s="1"/>
  <c r="M169" i="65"/>
  <c r="Q169" i="65" s="1"/>
  <c r="K169" i="65"/>
  <c r="I169" i="65"/>
  <c r="G169" i="65"/>
  <c r="AA168" i="65"/>
  <c r="V168" i="65"/>
  <c r="R168" i="65"/>
  <c r="P168" i="65"/>
  <c r="N168" i="65"/>
  <c r="S168" i="65" s="1"/>
  <c r="M168" i="65"/>
  <c r="Q168" i="65" s="1"/>
  <c r="K168" i="65"/>
  <c r="I168" i="65"/>
  <c r="G168" i="65"/>
  <c r="AA167" i="65"/>
  <c r="V167" i="65"/>
  <c r="R167" i="65"/>
  <c r="P167" i="65"/>
  <c r="N167" i="65"/>
  <c r="S167" i="65" s="1"/>
  <c r="M167" i="65"/>
  <c r="Q167" i="65" s="1"/>
  <c r="I167" i="65"/>
  <c r="G167" i="65"/>
  <c r="AA166" i="65"/>
  <c r="Z166" i="65"/>
  <c r="V166" i="65"/>
  <c r="R166" i="65"/>
  <c r="P166" i="65"/>
  <c r="N166" i="65"/>
  <c r="S166" i="65" s="1"/>
  <c r="M166" i="65"/>
  <c r="Q166" i="65" s="1"/>
  <c r="K166" i="65"/>
  <c r="I166" i="65"/>
  <c r="G166" i="65"/>
  <c r="AA165" i="65"/>
  <c r="V165" i="65"/>
  <c r="R165" i="65"/>
  <c r="P165" i="65"/>
  <c r="N165" i="65"/>
  <c r="S165" i="65" s="1"/>
  <c r="M165" i="65"/>
  <c r="Q165" i="65" s="1"/>
  <c r="I165" i="65"/>
  <c r="G165" i="65"/>
  <c r="AA164" i="65"/>
  <c r="Z164" i="65"/>
  <c r="V164" i="65"/>
  <c r="R164" i="65"/>
  <c r="P164" i="65"/>
  <c r="N164" i="65"/>
  <c r="S164" i="65" s="1"/>
  <c r="M164" i="65"/>
  <c r="Q164" i="65" s="1"/>
  <c r="K164" i="65"/>
  <c r="I164" i="65"/>
  <c r="G164" i="65"/>
  <c r="AA163" i="65"/>
  <c r="Z163" i="65"/>
  <c r="V163" i="65"/>
  <c r="R163" i="65"/>
  <c r="P163" i="65"/>
  <c r="N163" i="65"/>
  <c r="S163" i="65" s="1"/>
  <c r="M163" i="65"/>
  <c r="Q163" i="65" s="1"/>
  <c r="K163" i="65"/>
  <c r="I163" i="65"/>
  <c r="G163" i="65"/>
  <c r="AA162" i="65"/>
  <c r="V162" i="65"/>
  <c r="R162" i="65"/>
  <c r="P162" i="65"/>
  <c r="N162" i="65"/>
  <c r="S162" i="65" s="1"/>
  <c r="M162" i="65"/>
  <c r="Q162" i="65" s="1"/>
  <c r="I162" i="65"/>
  <c r="G162" i="65"/>
  <c r="AA161" i="65"/>
  <c r="V161" i="65"/>
  <c r="R161" i="65"/>
  <c r="P161" i="65"/>
  <c r="N161" i="65"/>
  <c r="S161" i="65" s="1"/>
  <c r="M161" i="65"/>
  <c r="Q161" i="65" s="1"/>
  <c r="I161" i="65"/>
  <c r="G161" i="65"/>
  <c r="AA160" i="65"/>
  <c r="Z160" i="65"/>
  <c r="V160" i="65"/>
  <c r="R160" i="65"/>
  <c r="P160" i="65"/>
  <c r="N160" i="65"/>
  <c r="S160" i="65" s="1"/>
  <c r="M160" i="65"/>
  <c r="Q160" i="65" s="1"/>
  <c r="K160" i="65"/>
  <c r="I160" i="65"/>
  <c r="G160" i="65"/>
  <c r="AA159" i="65"/>
  <c r="Z159" i="65"/>
  <c r="V159" i="65"/>
  <c r="R159" i="65"/>
  <c r="P159" i="65"/>
  <c r="N159" i="65"/>
  <c r="S159" i="65" s="1"/>
  <c r="M159" i="65"/>
  <c r="Q159" i="65" s="1"/>
  <c r="K159" i="65"/>
  <c r="I159" i="65"/>
  <c r="G159" i="65"/>
  <c r="AA158" i="65"/>
  <c r="V158" i="65"/>
  <c r="R158" i="65"/>
  <c r="P158" i="65"/>
  <c r="N158" i="65"/>
  <c r="S158" i="65" s="1"/>
  <c r="M158" i="65"/>
  <c r="Q158" i="65" s="1"/>
  <c r="I158" i="65"/>
  <c r="G158" i="65"/>
  <c r="AA157" i="65"/>
  <c r="Z157" i="65"/>
  <c r="V157" i="65"/>
  <c r="R157" i="65"/>
  <c r="P157" i="65"/>
  <c r="N157" i="65"/>
  <c r="S157" i="65" s="1"/>
  <c r="M157" i="65"/>
  <c r="Q157" i="65" s="1"/>
  <c r="K157" i="65"/>
  <c r="I157" i="65"/>
  <c r="G157" i="65"/>
  <c r="AA156" i="65"/>
  <c r="Z156" i="65"/>
  <c r="V156" i="65"/>
  <c r="R156" i="65"/>
  <c r="P156" i="65"/>
  <c r="N156" i="65"/>
  <c r="S156" i="65" s="1"/>
  <c r="M156" i="65"/>
  <c r="Q156" i="65" s="1"/>
  <c r="K156" i="65"/>
  <c r="I156" i="65"/>
  <c r="G156" i="65"/>
  <c r="AA155" i="65"/>
  <c r="Z155" i="65"/>
  <c r="V155" i="65"/>
  <c r="R155" i="65"/>
  <c r="P155" i="65"/>
  <c r="N155" i="65"/>
  <c r="S155" i="65" s="1"/>
  <c r="M155" i="65"/>
  <c r="Q155" i="65" s="1"/>
  <c r="K155" i="65"/>
  <c r="I155" i="65"/>
  <c r="G155" i="65"/>
  <c r="AA154" i="65"/>
  <c r="Z154" i="65"/>
  <c r="V154" i="65"/>
  <c r="R154" i="65"/>
  <c r="P154" i="65"/>
  <c r="N154" i="65"/>
  <c r="S154" i="65" s="1"/>
  <c r="M154" i="65"/>
  <c r="Q154" i="65" s="1"/>
  <c r="K154" i="65"/>
  <c r="I154" i="65"/>
  <c r="G154" i="65"/>
  <c r="AA153" i="65"/>
  <c r="V153" i="65"/>
  <c r="R153" i="65"/>
  <c r="P153" i="65"/>
  <c r="N153" i="65"/>
  <c r="S153" i="65" s="1"/>
  <c r="M153" i="65"/>
  <c r="Q153" i="65" s="1"/>
  <c r="I153" i="65"/>
  <c r="G153" i="65"/>
  <c r="AA152" i="65"/>
  <c r="Z152" i="65"/>
  <c r="V152" i="65"/>
  <c r="R152" i="65"/>
  <c r="P152" i="65"/>
  <c r="N152" i="65"/>
  <c r="S152" i="65" s="1"/>
  <c r="M152" i="65"/>
  <c r="Q152" i="65" s="1"/>
  <c r="K152" i="65"/>
  <c r="I152" i="65"/>
  <c r="G152" i="65"/>
  <c r="AA151" i="65"/>
  <c r="Z151" i="65"/>
  <c r="V151" i="65"/>
  <c r="R151" i="65"/>
  <c r="P151" i="65"/>
  <c r="N151" i="65"/>
  <c r="S151" i="65" s="1"/>
  <c r="M151" i="65"/>
  <c r="Q151" i="65" s="1"/>
  <c r="K151" i="65"/>
  <c r="I151" i="65"/>
  <c r="G151" i="65"/>
  <c r="AA150" i="65"/>
  <c r="Z150" i="65"/>
  <c r="V150" i="65"/>
  <c r="R150" i="65"/>
  <c r="P150" i="65"/>
  <c r="N150" i="65"/>
  <c r="S150" i="65" s="1"/>
  <c r="M150" i="65"/>
  <c r="Q150" i="65" s="1"/>
  <c r="K150" i="65"/>
  <c r="I150" i="65"/>
  <c r="G150" i="65"/>
  <c r="AA149" i="65"/>
  <c r="Z149" i="65"/>
  <c r="V149" i="65"/>
  <c r="R149" i="65"/>
  <c r="P149" i="65"/>
  <c r="N149" i="65"/>
  <c r="S149" i="65" s="1"/>
  <c r="M149" i="65"/>
  <c r="Q149" i="65" s="1"/>
  <c r="K149" i="65"/>
  <c r="I149" i="65"/>
  <c r="G149" i="65"/>
  <c r="AA148" i="65"/>
  <c r="Z148" i="65"/>
  <c r="V148" i="65"/>
  <c r="R148" i="65"/>
  <c r="P148" i="65"/>
  <c r="N148" i="65"/>
  <c r="S148" i="65" s="1"/>
  <c r="M148" i="65"/>
  <c r="Q148" i="65" s="1"/>
  <c r="K148" i="65"/>
  <c r="I148" i="65"/>
  <c r="G148" i="65"/>
  <c r="AA147" i="65"/>
  <c r="Z147" i="65"/>
  <c r="V147" i="65"/>
  <c r="R147" i="65"/>
  <c r="P147" i="65"/>
  <c r="N147" i="65"/>
  <c r="S147" i="65" s="1"/>
  <c r="M147" i="65"/>
  <c r="Q147" i="65" s="1"/>
  <c r="K147" i="65"/>
  <c r="I147" i="65"/>
  <c r="G147" i="65"/>
  <c r="AA146" i="65"/>
  <c r="Z146" i="65"/>
  <c r="V146" i="65"/>
  <c r="R146" i="65"/>
  <c r="P146" i="65"/>
  <c r="N146" i="65"/>
  <c r="S146" i="65" s="1"/>
  <c r="M146" i="65"/>
  <c r="Q146" i="65" s="1"/>
  <c r="K146" i="65"/>
  <c r="I146" i="65"/>
  <c r="G146" i="65"/>
  <c r="AA145" i="65"/>
  <c r="V145" i="65"/>
  <c r="R145" i="65"/>
  <c r="P145" i="65"/>
  <c r="N145" i="65"/>
  <c r="S145" i="65" s="1"/>
  <c r="M145" i="65"/>
  <c r="Q145" i="65" s="1"/>
  <c r="I145" i="65"/>
  <c r="G145" i="65"/>
  <c r="AA144" i="65"/>
  <c r="Z144" i="65"/>
  <c r="V144" i="65"/>
  <c r="R144" i="65"/>
  <c r="P144" i="65"/>
  <c r="N144" i="65"/>
  <c r="S144" i="65" s="1"/>
  <c r="M144" i="65"/>
  <c r="Q144" i="65" s="1"/>
  <c r="K144" i="65"/>
  <c r="I144" i="65"/>
  <c r="G144" i="65"/>
  <c r="AA143" i="65"/>
  <c r="Z143" i="65"/>
  <c r="V143" i="65"/>
  <c r="R143" i="65"/>
  <c r="P143" i="65"/>
  <c r="N143" i="65"/>
  <c r="S143" i="65" s="1"/>
  <c r="M143" i="65"/>
  <c r="Q143" i="65" s="1"/>
  <c r="K143" i="65"/>
  <c r="I143" i="65"/>
  <c r="G143" i="65"/>
  <c r="AA142" i="65"/>
  <c r="Z142" i="65"/>
  <c r="V142" i="65"/>
  <c r="R142" i="65"/>
  <c r="P142" i="65"/>
  <c r="N142" i="65"/>
  <c r="S142" i="65" s="1"/>
  <c r="M142" i="65"/>
  <c r="Q142" i="65" s="1"/>
  <c r="K142" i="65"/>
  <c r="I142" i="65"/>
  <c r="G142" i="65"/>
  <c r="AA141" i="65"/>
  <c r="Z141" i="65"/>
  <c r="V141" i="65"/>
  <c r="R141" i="65"/>
  <c r="P141" i="65"/>
  <c r="N141" i="65"/>
  <c r="S141" i="65" s="1"/>
  <c r="M141" i="65"/>
  <c r="Q141" i="65" s="1"/>
  <c r="K141" i="65"/>
  <c r="I141" i="65"/>
  <c r="G141" i="65"/>
  <c r="AA140" i="65"/>
  <c r="Z140" i="65"/>
  <c r="V140" i="65"/>
  <c r="R140" i="65"/>
  <c r="P140" i="65"/>
  <c r="N140" i="65"/>
  <c r="S140" i="65" s="1"/>
  <c r="M140" i="65"/>
  <c r="Q140" i="65" s="1"/>
  <c r="K140" i="65"/>
  <c r="I140" i="65"/>
  <c r="G140" i="65"/>
  <c r="AA139" i="65"/>
  <c r="Z139" i="65"/>
  <c r="V139" i="65"/>
  <c r="R139" i="65"/>
  <c r="P139" i="65"/>
  <c r="N139" i="65"/>
  <c r="S139" i="65" s="1"/>
  <c r="M139" i="65"/>
  <c r="Q139" i="65" s="1"/>
  <c r="K139" i="65"/>
  <c r="I139" i="65"/>
  <c r="G139" i="65"/>
  <c r="AA138" i="65"/>
  <c r="V138" i="65"/>
  <c r="R138" i="65"/>
  <c r="P138" i="65"/>
  <c r="N138" i="65"/>
  <c r="S138" i="65" s="1"/>
  <c r="M138" i="65"/>
  <c r="Q138" i="65" s="1"/>
  <c r="I138" i="65"/>
  <c r="G138" i="65"/>
  <c r="AA137" i="65"/>
  <c r="Z137" i="65"/>
  <c r="V137" i="65"/>
  <c r="R137" i="65"/>
  <c r="P137" i="65"/>
  <c r="N137" i="65"/>
  <c r="S137" i="65" s="1"/>
  <c r="M137" i="65"/>
  <c r="Q137" i="65" s="1"/>
  <c r="K137" i="65"/>
  <c r="I137" i="65"/>
  <c r="G137" i="65"/>
  <c r="AA136" i="65"/>
  <c r="Z136" i="65"/>
  <c r="V136" i="65"/>
  <c r="R136" i="65"/>
  <c r="P136" i="65"/>
  <c r="N136" i="65"/>
  <c r="S136" i="65" s="1"/>
  <c r="M136" i="65"/>
  <c r="Q136" i="65" s="1"/>
  <c r="K136" i="65"/>
  <c r="I136" i="65"/>
  <c r="G136" i="65"/>
  <c r="AA135" i="65"/>
  <c r="Z135" i="65"/>
  <c r="V135" i="65"/>
  <c r="R135" i="65"/>
  <c r="P135" i="65"/>
  <c r="N135" i="65"/>
  <c r="S135" i="65" s="1"/>
  <c r="M135" i="65"/>
  <c r="Q135" i="65" s="1"/>
  <c r="K135" i="65"/>
  <c r="I135" i="65"/>
  <c r="G135" i="65"/>
  <c r="AA134" i="65"/>
  <c r="Z134" i="65"/>
  <c r="V134" i="65"/>
  <c r="R134" i="65"/>
  <c r="P134" i="65"/>
  <c r="N134" i="65"/>
  <c r="S134" i="65" s="1"/>
  <c r="M134" i="65"/>
  <c r="Q134" i="65" s="1"/>
  <c r="K134" i="65"/>
  <c r="I134" i="65"/>
  <c r="G134" i="65"/>
  <c r="AA133" i="65"/>
  <c r="V133" i="65"/>
  <c r="R133" i="65"/>
  <c r="P133" i="65"/>
  <c r="N133" i="65"/>
  <c r="S133" i="65" s="1"/>
  <c r="M133" i="65"/>
  <c r="Q133" i="65" s="1"/>
  <c r="I133" i="65"/>
  <c r="G133" i="65"/>
  <c r="AA132" i="65"/>
  <c r="Z132" i="65"/>
  <c r="V132" i="65"/>
  <c r="R132" i="65"/>
  <c r="P132" i="65"/>
  <c r="N132" i="65"/>
  <c r="S132" i="65" s="1"/>
  <c r="M132" i="65"/>
  <c r="Q132" i="65" s="1"/>
  <c r="K132" i="65"/>
  <c r="I132" i="65"/>
  <c r="G132" i="65"/>
  <c r="AA131" i="65"/>
  <c r="Z131" i="65"/>
  <c r="V131" i="65"/>
  <c r="R131" i="65"/>
  <c r="P131" i="65"/>
  <c r="N131" i="65"/>
  <c r="S131" i="65" s="1"/>
  <c r="M131" i="65"/>
  <c r="Q131" i="65" s="1"/>
  <c r="K131" i="65"/>
  <c r="I131" i="65"/>
  <c r="G131" i="65"/>
  <c r="AA130" i="65"/>
  <c r="Z130" i="65"/>
  <c r="V130" i="65"/>
  <c r="R130" i="65"/>
  <c r="P130" i="65"/>
  <c r="N130" i="65"/>
  <c r="S130" i="65" s="1"/>
  <c r="M130" i="65"/>
  <c r="Q130" i="65" s="1"/>
  <c r="K130" i="65"/>
  <c r="I130" i="65"/>
  <c r="G130" i="65"/>
  <c r="AA129" i="65"/>
  <c r="V129" i="65"/>
  <c r="R129" i="65"/>
  <c r="P129" i="65"/>
  <c r="N129" i="65"/>
  <c r="S129" i="65" s="1"/>
  <c r="M129" i="65"/>
  <c r="Q129" i="65" s="1"/>
  <c r="I129" i="65"/>
  <c r="G129" i="65"/>
  <c r="AA128" i="65"/>
  <c r="Z128" i="65"/>
  <c r="V128" i="65"/>
  <c r="R128" i="65"/>
  <c r="P128" i="65"/>
  <c r="N128" i="65"/>
  <c r="S128" i="65" s="1"/>
  <c r="M128" i="65"/>
  <c r="Q128" i="65" s="1"/>
  <c r="K128" i="65"/>
  <c r="I128" i="65"/>
  <c r="G128" i="65"/>
  <c r="AA127" i="65"/>
  <c r="V127" i="65"/>
  <c r="R127" i="65"/>
  <c r="P127" i="65"/>
  <c r="N127" i="65"/>
  <c r="S127" i="65" s="1"/>
  <c r="M127" i="65"/>
  <c r="Q127" i="65" s="1"/>
  <c r="I127" i="65"/>
  <c r="G127" i="65"/>
  <c r="AA126" i="65"/>
  <c r="V126" i="65"/>
  <c r="R126" i="65"/>
  <c r="P126" i="65"/>
  <c r="N126" i="65"/>
  <c r="S126" i="65" s="1"/>
  <c r="M126" i="65"/>
  <c r="Q126" i="65" s="1"/>
  <c r="I126" i="65"/>
  <c r="G126" i="65"/>
  <c r="AA125" i="65"/>
  <c r="Z125" i="65"/>
  <c r="V125" i="65"/>
  <c r="R125" i="65"/>
  <c r="P125" i="65"/>
  <c r="N125" i="65"/>
  <c r="S125" i="65" s="1"/>
  <c r="M125" i="65"/>
  <c r="Q125" i="65" s="1"/>
  <c r="K125" i="65"/>
  <c r="I125" i="65"/>
  <c r="G125" i="65"/>
  <c r="AA124" i="65"/>
  <c r="Z124" i="65"/>
  <c r="V124" i="65"/>
  <c r="R124" i="65"/>
  <c r="P124" i="65"/>
  <c r="N124" i="65"/>
  <c r="S124" i="65" s="1"/>
  <c r="M124" i="65"/>
  <c r="Q124" i="65" s="1"/>
  <c r="K124" i="65"/>
  <c r="I124" i="65"/>
  <c r="G124" i="65"/>
  <c r="AA123" i="65"/>
  <c r="Z123" i="65"/>
  <c r="V123" i="65"/>
  <c r="R123" i="65"/>
  <c r="P123" i="65"/>
  <c r="N123" i="65"/>
  <c r="S123" i="65" s="1"/>
  <c r="M123" i="65"/>
  <c r="Q123" i="65" s="1"/>
  <c r="K123" i="65"/>
  <c r="I123" i="65"/>
  <c r="G123" i="65"/>
  <c r="AA122" i="65"/>
  <c r="Z122" i="65"/>
  <c r="V122" i="65"/>
  <c r="R122" i="65"/>
  <c r="P122" i="65"/>
  <c r="N122" i="65"/>
  <c r="S122" i="65" s="1"/>
  <c r="M122" i="65"/>
  <c r="Q122" i="65" s="1"/>
  <c r="K122" i="65"/>
  <c r="I122" i="65"/>
  <c r="G122" i="65"/>
  <c r="AA121" i="65"/>
  <c r="Z121" i="65"/>
  <c r="V121" i="65"/>
  <c r="R121" i="65"/>
  <c r="P121" i="65"/>
  <c r="N121" i="65"/>
  <c r="S121" i="65" s="1"/>
  <c r="M121" i="65"/>
  <c r="Q121" i="65" s="1"/>
  <c r="K121" i="65"/>
  <c r="I121" i="65"/>
  <c r="G121" i="65"/>
  <c r="AA120" i="65"/>
  <c r="V120" i="65"/>
  <c r="R120" i="65"/>
  <c r="P120" i="65"/>
  <c r="N120" i="65"/>
  <c r="S120" i="65" s="1"/>
  <c r="M120" i="65"/>
  <c r="Q120" i="65" s="1"/>
  <c r="I120" i="65"/>
  <c r="G120" i="65"/>
  <c r="AA119" i="65"/>
  <c r="Z119" i="65"/>
  <c r="V119" i="65"/>
  <c r="R119" i="65"/>
  <c r="P119" i="65"/>
  <c r="N119" i="65"/>
  <c r="S119" i="65" s="1"/>
  <c r="M119" i="65"/>
  <c r="Q119" i="65" s="1"/>
  <c r="K119" i="65"/>
  <c r="I119" i="65"/>
  <c r="G119" i="65"/>
  <c r="AA118" i="65"/>
  <c r="Z118" i="65"/>
  <c r="V118" i="65"/>
  <c r="R118" i="65"/>
  <c r="P118" i="65"/>
  <c r="N118" i="65"/>
  <c r="S118" i="65" s="1"/>
  <c r="M118" i="65"/>
  <c r="Q118" i="65" s="1"/>
  <c r="K118" i="65"/>
  <c r="I118" i="65"/>
  <c r="G118" i="65"/>
  <c r="AA117" i="65"/>
  <c r="Z117" i="65"/>
  <c r="V117" i="65"/>
  <c r="R117" i="65"/>
  <c r="P117" i="65"/>
  <c r="N117" i="65"/>
  <c r="S117" i="65" s="1"/>
  <c r="M117" i="65"/>
  <c r="Q117" i="65" s="1"/>
  <c r="K117" i="65"/>
  <c r="I117" i="65"/>
  <c r="G117" i="65"/>
  <c r="AA116" i="65"/>
  <c r="Z116" i="65"/>
  <c r="V116" i="65"/>
  <c r="R116" i="65"/>
  <c r="P116" i="65"/>
  <c r="N116" i="65"/>
  <c r="S116" i="65" s="1"/>
  <c r="M116" i="65"/>
  <c r="Q116" i="65" s="1"/>
  <c r="K116" i="65"/>
  <c r="I116" i="65"/>
  <c r="G116" i="65"/>
  <c r="AA115" i="65"/>
  <c r="Z115" i="65"/>
  <c r="V115" i="65"/>
  <c r="R115" i="65"/>
  <c r="P115" i="65"/>
  <c r="N115" i="65"/>
  <c r="S115" i="65" s="1"/>
  <c r="M115" i="65"/>
  <c r="Q115" i="65" s="1"/>
  <c r="K115" i="65"/>
  <c r="I115" i="65"/>
  <c r="G115" i="65"/>
  <c r="AA114" i="65"/>
  <c r="Z114" i="65"/>
  <c r="V114" i="65"/>
  <c r="R114" i="65"/>
  <c r="P114" i="65"/>
  <c r="N114" i="65"/>
  <c r="S114" i="65" s="1"/>
  <c r="M114" i="65"/>
  <c r="Q114" i="65" s="1"/>
  <c r="K114" i="65"/>
  <c r="I114" i="65"/>
  <c r="G114" i="65"/>
  <c r="AA113" i="65"/>
  <c r="Z113" i="65"/>
  <c r="V113" i="65"/>
  <c r="R113" i="65"/>
  <c r="P113" i="65"/>
  <c r="N113" i="65"/>
  <c r="S113" i="65" s="1"/>
  <c r="M113" i="65"/>
  <c r="Q113" i="65" s="1"/>
  <c r="K113" i="65"/>
  <c r="I113" i="65"/>
  <c r="G113" i="65"/>
  <c r="AA112" i="65"/>
  <c r="Z112" i="65"/>
  <c r="V112" i="65"/>
  <c r="R112" i="65"/>
  <c r="P112" i="65"/>
  <c r="N112" i="65"/>
  <c r="S112" i="65" s="1"/>
  <c r="M112" i="65"/>
  <c r="Q112" i="65" s="1"/>
  <c r="K112" i="65"/>
  <c r="I112" i="65"/>
  <c r="G112" i="65"/>
  <c r="AA111" i="65"/>
  <c r="Z111" i="65"/>
  <c r="V111" i="65"/>
  <c r="R111" i="65"/>
  <c r="P111" i="65"/>
  <c r="N111" i="65"/>
  <c r="S111" i="65" s="1"/>
  <c r="M111" i="65"/>
  <c r="Q111" i="65" s="1"/>
  <c r="K111" i="65"/>
  <c r="I111" i="65"/>
  <c r="G111" i="65"/>
  <c r="AA110" i="65"/>
  <c r="Z110" i="65"/>
  <c r="V110" i="65"/>
  <c r="R110" i="65"/>
  <c r="P110" i="65"/>
  <c r="N110" i="65"/>
  <c r="S110" i="65" s="1"/>
  <c r="M110" i="65"/>
  <c r="Q110" i="65" s="1"/>
  <c r="K110" i="65"/>
  <c r="I110" i="65"/>
  <c r="G110" i="65"/>
  <c r="AA109" i="65"/>
  <c r="Z109" i="65"/>
  <c r="V109" i="65"/>
  <c r="R109" i="65"/>
  <c r="P109" i="65"/>
  <c r="N109" i="65"/>
  <c r="S109" i="65" s="1"/>
  <c r="M109" i="65"/>
  <c r="Q109" i="65" s="1"/>
  <c r="K109" i="65"/>
  <c r="I109" i="65"/>
  <c r="G109" i="65"/>
  <c r="AA108" i="65"/>
  <c r="Z108" i="65"/>
  <c r="V108" i="65"/>
  <c r="R108" i="65"/>
  <c r="P108" i="65"/>
  <c r="N108" i="65"/>
  <c r="S108" i="65" s="1"/>
  <c r="M108" i="65"/>
  <c r="Q108" i="65" s="1"/>
  <c r="K108" i="65"/>
  <c r="I108" i="65"/>
  <c r="G108" i="65"/>
  <c r="AA107" i="65"/>
  <c r="V107" i="65"/>
  <c r="R107" i="65"/>
  <c r="P107" i="65"/>
  <c r="N107" i="65"/>
  <c r="S107" i="65" s="1"/>
  <c r="M107" i="65"/>
  <c r="Q107" i="65" s="1"/>
  <c r="I107" i="65"/>
  <c r="G107" i="65"/>
  <c r="AA106" i="65"/>
  <c r="Z106" i="65"/>
  <c r="V106" i="65"/>
  <c r="R106" i="65"/>
  <c r="P106" i="65"/>
  <c r="N106" i="65"/>
  <c r="S106" i="65" s="1"/>
  <c r="M106" i="65"/>
  <c r="Q106" i="65" s="1"/>
  <c r="K106" i="65"/>
  <c r="I106" i="65"/>
  <c r="G106" i="65"/>
  <c r="AA105" i="65"/>
  <c r="Z105" i="65"/>
  <c r="V105" i="65"/>
  <c r="R105" i="65"/>
  <c r="P105" i="65"/>
  <c r="N105" i="65"/>
  <c r="S105" i="65" s="1"/>
  <c r="M105" i="65"/>
  <c r="Q105" i="65" s="1"/>
  <c r="K105" i="65"/>
  <c r="I105" i="65"/>
  <c r="G105" i="65"/>
  <c r="AA104" i="65"/>
  <c r="Z104" i="65"/>
  <c r="V104" i="65"/>
  <c r="R104" i="65"/>
  <c r="P104" i="65"/>
  <c r="N104" i="65"/>
  <c r="S104" i="65" s="1"/>
  <c r="M104" i="65"/>
  <c r="Q104" i="65" s="1"/>
  <c r="K104" i="65"/>
  <c r="I104" i="65"/>
  <c r="G104" i="65"/>
  <c r="AA103" i="65"/>
  <c r="V103" i="65"/>
  <c r="R103" i="65"/>
  <c r="P103" i="65"/>
  <c r="N103" i="65"/>
  <c r="S103" i="65" s="1"/>
  <c r="M103" i="65"/>
  <c r="Q103" i="65" s="1"/>
  <c r="K103" i="65"/>
  <c r="I103" i="65"/>
  <c r="G103" i="65"/>
  <c r="AA102" i="65"/>
  <c r="Z102" i="65"/>
  <c r="V102" i="65"/>
  <c r="R102" i="65"/>
  <c r="P102" i="65"/>
  <c r="N102" i="65"/>
  <c r="S102" i="65" s="1"/>
  <c r="M102" i="65"/>
  <c r="Q102" i="65" s="1"/>
  <c r="K102" i="65"/>
  <c r="I102" i="65"/>
  <c r="G102" i="65"/>
  <c r="AA101" i="65"/>
  <c r="Z101" i="65"/>
  <c r="V101" i="65"/>
  <c r="R101" i="65"/>
  <c r="P101" i="65"/>
  <c r="N101" i="65"/>
  <c r="S101" i="65" s="1"/>
  <c r="M101" i="65"/>
  <c r="Q101" i="65" s="1"/>
  <c r="K101" i="65"/>
  <c r="I101" i="65"/>
  <c r="G101" i="65"/>
  <c r="AA100" i="65"/>
  <c r="V100" i="65"/>
  <c r="R100" i="65"/>
  <c r="P100" i="65"/>
  <c r="N100" i="65"/>
  <c r="S100" i="65" s="1"/>
  <c r="M100" i="65"/>
  <c r="Q100" i="65" s="1"/>
  <c r="I100" i="65"/>
  <c r="G100" i="65"/>
  <c r="AA99" i="65"/>
  <c r="V99" i="65"/>
  <c r="R99" i="65"/>
  <c r="P99" i="65"/>
  <c r="N99" i="65"/>
  <c r="S99" i="65" s="1"/>
  <c r="M99" i="65"/>
  <c r="Q99" i="65" s="1"/>
  <c r="I99" i="65"/>
  <c r="G99" i="65"/>
  <c r="AA98" i="65"/>
  <c r="V98" i="65"/>
  <c r="R98" i="65"/>
  <c r="P98" i="65"/>
  <c r="N98" i="65"/>
  <c r="S98" i="65" s="1"/>
  <c r="M98" i="65"/>
  <c r="Q98" i="65" s="1"/>
  <c r="I98" i="65"/>
  <c r="G98" i="65"/>
  <c r="AA97" i="65"/>
  <c r="Z97" i="65"/>
  <c r="V97" i="65"/>
  <c r="R97" i="65"/>
  <c r="P97" i="65"/>
  <c r="N97" i="65"/>
  <c r="S97" i="65" s="1"/>
  <c r="M97" i="65"/>
  <c r="Q97" i="65" s="1"/>
  <c r="K97" i="65"/>
  <c r="I97" i="65"/>
  <c r="G97" i="65"/>
  <c r="AA96" i="65"/>
  <c r="Z96" i="65"/>
  <c r="V96" i="65"/>
  <c r="R96" i="65"/>
  <c r="P96" i="65"/>
  <c r="N96" i="65"/>
  <c r="S96" i="65" s="1"/>
  <c r="M96" i="65"/>
  <c r="Q96" i="65" s="1"/>
  <c r="K96" i="65"/>
  <c r="I96" i="65"/>
  <c r="G96" i="65"/>
  <c r="AA95" i="65"/>
  <c r="Z95" i="65"/>
  <c r="V95" i="65"/>
  <c r="R95" i="65"/>
  <c r="P95" i="65"/>
  <c r="N95" i="65"/>
  <c r="S95" i="65" s="1"/>
  <c r="M95" i="65"/>
  <c r="Q95" i="65" s="1"/>
  <c r="K95" i="65"/>
  <c r="I95" i="65"/>
  <c r="G95" i="65"/>
  <c r="AA94" i="65"/>
  <c r="Z94" i="65"/>
  <c r="V94" i="65"/>
  <c r="R94" i="65"/>
  <c r="P94" i="65"/>
  <c r="N94" i="65"/>
  <c r="S94" i="65" s="1"/>
  <c r="M94" i="65"/>
  <c r="Q94" i="65" s="1"/>
  <c r="K94" i="65"/>
  <c r="I94" i="65"/>
  <c r="G94" i="65"/>
  <c r="AA93" i="65"/>
  <c r="Z93" i="65"/>
  <c r="V93" i="65"/>
  <c r="R93" i="65"/>
  <c r="P93" i="65"/>
  <c r="N93" i="65"/>
  <c r="S93" i="65" s="1"/>
  <c r="M93" i="65"/>
  <c r="Q93" i="65" s="1"/>
  <c r="K93" i="65"/>
  <c r="I93" i="65"/>
  <c r="G93" i="65"/>
  <c r="AA92" i="65"/>
  <c r="Z92" i="65"/>
  <c r="V92" i="65"/>
  <c r="R92" i="65"/>
  <c r="P92" i="65"/>
  <c r="N92" i="65"/>
  <c r="S92" i="65" s="1"/>
  <c r="M92" i="65"/>
  <c r="Q92" i="65" s="1"/>
  <c r="K92" i="65"/>
  <c r="I92" i="65"/>
  <c r="G92" i="65"/>
  <c r="AA91" i="65"/>
  <c r="Z91" i="65"/>
  <c r="V91" i="65"/>
  <c r="R91" i="65"/>
  <c r="P91" i="65"/>
  <c r="N91" i="65"/>
  <c r="S91" i="65" s="1"/>
  <c r="M91" i="65"/>
  <c r="Q91" i="65" s="1"/>
  <c r="K91" i="65"/>
  <c r="I91" i="65"/>
  <c r="G91" i="65"/>
  <c r="AA90" i="65"/>
  <c r="Z90" i="65"/>
  <c r="V90" i="65"/>
  <c r="R90" i="65"/>
  <c r="P90" i="65"/>
  <c r="N90" i="65"/>
  <c r="S90" i="65" s="1"/>
  <c r="M90" i="65"/>
  <c r="Q90" i="65" s="1"/>
  <c r="K90" i="65"/>
  <c r="I90" i="65"/>
  <c r="G90" i="65"/>
  <c r="AA89" i="65"/>
  <c r="Z89" i="65"/>
  <c r="V89" i="65"/>
  <c r="R89" i="65"/>
  <c r="P89" i="65"/>
  <c r="N89" i="65"/>
  <c r="S89" i="65" s="1"/>
  <c r="M89" i="65"/>
  <c r="Q89" i="65" s="1"/>
  <c r="K89" i="65"/>
  <c r="I89" i="65"/>
  <c r="G89" i="65"/>
  <c r="AA88" i="65"/>
  <c r="Z88" i="65"/>
  <c r="V88" i="65"/>
  <c r="R88" i="65"/>
  <c r="P88" i="65"/>
  <c r="N88" i="65"/>
  <c r="S88" i="65" s="1"/>
  <c r="M88" i="65"/>
  <c r="Q88" i="65" s="1"/>
  <c r="K88" i="65"/>
  <c r="I88" i="65"/>
  <c r="G88" i="65"/>
  <c r="AA87" i="65"/>
  <c r="Z87" i="65"/>
  <c r="V87" i="65"/>
  <c r="R87" i="65"/>
  <c r="P87" i="65"/>
  <c r="N87" i="65"/>
  <c r="S87" i="65" s="1"/>
  <c r="M87" i="65"/>
  <c r="Q87" i="65" s="1"/>
  <c r="K87" i="65"/>
  <c r="I87" i="65"/>
  <c r="G87" i="65"/>
  <c r="AA86" i="65"/>
  <c r="Z86" i="65"/>
  <c r="V86" i="65"/>
  <c r="R86" i="65"/>
  <c r="P86" i="65"/>
  <c r="N86" i="65"/>
  <c r="S86" i="65" s="1"/>
  <c r="M86" i="65"/>
  <c r="Q86" i="65" s="1"/>
  <c r="K86" i="65"/>
  <c r="I86" i="65"/>
  <c r="G86" i="65"/>
  <c r="AA85" i="65"/>
  <c r="Z85" i="65"/>
  <c r="V85" i="65"/>
  <c r="R85" i="65"/>
  <c r="P85" i="65"/>
  <c r="N85" i="65"/>
  <c r="S85" i="65" s="1"/>
  <c r="M85" i="65"/>
  <c r="Q85" i="65" s="1"/>
  <c r="K85" i="65"/>
  <c r="I85" i="65"/>
  <c r="G85" i="65"/>
  <c r="AA84" i="65"/>
  <c r="Z84" i="65"/>
  <c r="V84" i="65"/>
  <c r="R84" i="65"/>
  <c r="P84" i="65"/>
  <c r="N84" i="65"/>
  <c r="S84" i="65" s="1"/>
  <c r="M84" i="65"/>
  <c r="Q84" i="65" s="1"/>
  <c r="K84" i="65"/>
  <c r="I84" i="65"/>
  <c r="G84" i="65"/>
  <c r="AA83" i="65"/>
  <c r="Z83" i="65"/>
  <c r="V83" i="65"/>
  <c r="R83" i="65"/>
  <c r="P83" i="65"/>
  <c r="N83" i="65"/>
  <c r="S83" i="65" s="1"/>
  <c r="M83" i="65"/>
  <c r="Q83" i="65" s="1"/>
  <c r="K83" i="65"/>
  <c r="I83" i="65"/>
  <c r="G83" i="65"/>
  <c r="AA82" i="65"/>
  <c r="Z82" i="65"/>
  <c r="V82" i="65"/>
  <c r="R82" i="65"/>
  <c r="P82" i="65"/>
  <c r="N82" i="65"/>
  <c r="S82" i="65" s="1"/>
  <c r="M82" i="65"/>
  <c r="O82" i="65" s="1"/>
  <c r="K82" i="65"/>
  <c r="I82" i="65"/>
  <c r="G82" i="65"/>
  <c r="AA81" i="65"/>
  <c r="Z81" i="65"/>
  <c r="V81" i="65"/>
  <c r="R81" i="65"/>
  <c r="P81" i="65"/>
  <c r="N81" i="65"/>
  <c r="S81" i="65" s="1"/>
  <c r="M81" i="65"/>
  <c r="Q81" i="65" s="1"/>
  <c r="K81" i="65"/>
  <c r="I81" i="65"/>
  <c r="G81" i="65"/>
  <c r="AA80" i="65"/>
  <c r="Z80" i="65"/>
  <c r="V80" i="65"/>
  <c r="R80" i="65"/>
  <c r="P80" i="65"/>
  <c r="N80" i="65"/>
  <c r="S80" i="65" s="1"/>
  <c r="M80" i="65"/>
  <c r="Q80" i="65" s="1"/>
  <c r="K80" i="65"/>
  <c r="I80" i="65"/>
  <c r="G80" i="65"/>
  <c r="AA79" i="65"/>
  <c r="Z79" i="65"/>
  <c r="V79" i="65"/>
  <c r="R79" i="65"/>
  <c r="P79" i="65"/>
  <c r="N79" i="65"/>
  <c r="S79" i="65" s="1"/>
  <c r="M79" i="65"/>
  <c r="K79" i="65"/>
  <c r="I79" i="65"/>
  <c r="G79" i="65"/>
  <c r="AA78" i="65"/>
  <c r="Z78" i="65"/>
  <c r="V78" i="65"/>
  <c r="R78" i="65"/>
  <c r="P78" i="65"/>
  <c r="N78" i="65"/>
  <c r="S78" i="65" s="1"/>
  <c r="M78" i="65"/>
  <c r="Q78" i="65" s="1"/>
  <c r="K78" i="65"/>
  <c r="I78" i="65"/>
  <c r="G78" i="65"/>
  <c r="AA77" i="65"/>
  <c r="V77" i="65"/>
  <c r="R77" i="65"/>
  <c r="P77" i="65"/>
  <c r="N77" i="65"/>
  <c r="S77" i="65" s="1"/>
  <c r="M77" i="65"/>
  <c r="Q77" i="65" s="1"/>
  <c r="I77" i="65"/>
  <c r="G77" i="65"/>
  <c r="AA76" i="65"/>
  <c r="Z76" i="65"/>
  <c r="V76" i="65"/>
  <c r="R76" i="65"/>
  <c r="P76" i="65"/>
  <c r="N76" i="65"/>
  <c r="S76" i="65" s="1"/>
  <c r="M76" i="65"/>
  <c r="Q76" i="65" s="1"/>
  <c r="K76" i="65"/>
  <c r="I76" i="65"/>
  <c r="G76" i="65"/>
  <c r="AA75" i="65"/>
  <c r="Z75" i="65"/>
  <c r="V75" i="65"/>
  <c r="R75" i="65"/>
  <c r="P75" i="65"/>
  <c r="N75" i="65"/>
  <c r="S75" i="65" s="1"/>
  <c r="M75" i="65"/>
  <c r="K75" i="65"/>
  <c r="I75" i="65"/>
  <c r="G75" i="65"/>
  <c r="AA74" i="65"/>
  <c r="Z74" i="65"/>
  <c r="V74" i="65"/>
  <c r="R74" i="65"/>
  <c r="P74" i="65"/>
  <c r="N74" i="65"/>
  <c r="S74" i="65" s="1"/>
  <c r="M74" i="65"/>
  <c r="Q74" i="65" s="1"/>
  <c r="K74" i="65"/>
  <c r="I74" i="65"/>
  <c r="G74" i="65"/>
  <c r="AA73" i="65"/>
  <c r="Z73" i="65"/>
  <c r="V73" i="65"/>
  <c r="R73" i="65"/>
  <c r="P73" i="65"/>
  <c r="N73" i="65"/>
  <c r="S73" i="65" s="1"/>
  <c r="M73" i="65"/>
  <c r="Q73" i="65" s="1"/>
  <c r="K73" i="65"/>
  <c r="I73" i="65"/>
  <c r="G73" i="65"/>
  <c r="AA72" i="65"/>
  <c r="Z72" i="65"/>
  <c r="V72" i="65"/>
  <c r="R72" i="65"/>
  <c r="P72" i="65"/>
  <c r="N72" i="65"/>
  <c r="S72" i="65" s="1"/>
  <c r="M72" i="65"/>
  <c r="Q72" i="65" s="1"/>
  <c r="K72" i="65"/>
  <c r="I72" i="65"/>
  <c r="G72" i="65"/>
  <c r="AA71" i="65"/>
  <c r="Z71" i="65"/>
  <c r="V71" i="65"/>
  <c r="R71" i="65"/>
  <c r="P71" i="65"/>
  <c r="N71" i="65"/>
  <c r="S71" i="65" s="1"/>
  <c r="M71" i="65"/>
  <c r="Q71" i="65" s="1"/>
  <c r="K71" i="65"/>
  <c r="I71" i="65"/>
  <c r="G71" i="65"/>
  <c r="AA70" i="65"/>
  <c r="Z70" i="65"/>
  <c r="V70" i="65"/>
  <c r="R70" i="65"/>
  <c r="P70" i="65"/>
  <c r="N70" i="65"/>
  <c r="S70" i="65" s="1"/>
  <c r="M70" i="65"/>
  <c r="O70" i="65" s="1"/>
  <c r="K70" i="65"/>
  <c r="I70" i="65"/>
  <c r="G70" i="65"/>
  <c r="AA69" i="65"/>
  <c r="V69" i="65"/>
  <c r="R69" i="65"/>
  <c r="P69" i="65"/>
  <c r="N69" i="65"/>
  <c r="S69" i="65" s="1"/>
  <c r="M69" i="65"/>
  <c r="Q69" i="65" s="1"/>
  <c r="I69" i="65"/>
  <c r="G69" i="65"/>
  <c r="AA68" i="65"/>
  <c r="Z68" i="65"/>
  <c r="V68" i="65"/>
  <c r="R68" i="65"/>
  <c r="P68" i="65"/>
  <c r="N68" i="65"/>
  <c r="S68" i="65" s="1"/>
  <c r="M68" i="65"/>
  <c r="Q68" i="65" s="1"/>
  <c r="K68" i="65"/>
  <c r="I68" i="65"/>
  <c r="G68" i="65"/>
  <c r="AA67" i="65"/>
  <c r="V67" i="65"/>
  <c r="R67" i="65"/>
  <c r="P67" i="65"/>
  <c r="N67" i="65"/>
  <c r="S67" i="65" s="1"/>
  <c r="M67" i="65"/>
  <c r="Q67" i="65" s="1"/>
  <c r="I67" i="65"/>
  <c r="G67" i="65"/>
  <c r="AA66" i="65"/>
  <c r="Z66" i="65"/>
  <c r="V66" i="65"/>
  <c r="R66" i="65"/>
  <c r="P66" i="65"/>
  <c r="N66" i="65"/>
  <c r="S66" i="65" s="1"/>
  <c r="M66" i="65"/>
  <c r="Q66" i="65" s="1"/>
  <c r="K66" i="65"/>
  <c r="I66" i="65"/>
  <c r="G66" i="65"/>
  <c r="AA65" i="65"/>
  <c r="Z65" i="65"/>
  <c r="V65" i="65"/>
  <c r="R65" i="65"/>
  <c r="P65" i="65"/>
  <c r="N65" i="65"/>
  <c r="S65" i="65" s="1"/>
  <c r="M65" i="65"/>
  <c r="Q65" i="65" s="1"/>
  <c r="K65" i="65"/>
  <c r="I65" i="65"/>
  <c r="G65" i="65"/>
  <c r="AA64" i="65"/>
  <c r="Z64" i="65"/>
  <c r="V64" i="65"/>
  <c r="R64" i="65"/>
  <c r="P64" i="65"/>
  <c r="N64" i="65"/>
  <c r="S64" i="65" s="1"/>
  <c r="M64" i="65"/>
  <c r="Q64" i="65" s="1"/>
  <c r="K64" i="65"/>
  <c r="I64" i="65"/>
  <c r="G64" i="65"/>
  <c r="AA63" i="65"/>
  <c r="Z63" i="65"/>
  <c r="V63" i="65"/>
  <c r="R63" i="65"/>
  <c r="P63" i="65"/>
  <c r="N63" i="65"/>
  <c r="S63" i="65" s="1"/>
  <c r="M63" i="65"/>
  <c r="Q63" i="65" s="1"/>
  <c r="K63" i="65"/>
  <c r="I63" i="65"/>
  <c r="G63" i="65"/>
  <c r="AA62" i="65"/>
  <c r="V62" i="65"/>
  <c r="R62" i="65"/>
  <c r="P62" i="65"/>
  <c r="N62" i="65"/>
  <c r="S62" i="65" s="1"/>
  <c r="M62" i="65"/>
  <c r="Q62" i="65" s="1"/>
  <c r="I62" i="65"/>
  <c r="G62" i="65"/>
  <c r="AA61" i="65"/>
  <c r="V61" i="65"/>
  <c r="R61" i="65"/>
  <c r="P61" i="65"/>
  <c r="N61" i="65"/>
  <c r="S61" i="65" s="1"/>
  <c r="M61" i="65"/>
  <c r="Q61" i="65" s="1"/>
  <c r="I61" i="65"/>
  <c r="G61" i="65"/>
  <c r="AA60" i="65"/>
  <c r="V60" i="65"/>
  <c r="R60" i="65"/>
  <c r="P60" i="65"/>
  <c r="N60" i="65"/>
  <c r="S60" i="65" s="1"/>
  <c r="M60" i="65"/>
  <c r="Q60" i="65" s="1"/>
  <c r="I60" i="65"/>
  <c r="G60" i="65"/>
  <c r="AA59" i="65"/>
  <c r="Z59" i="65"/>
  <c r="V59" i="65"/>
  <c r="R59" i="65"/>
  <c r="P59" i="65"/>
  <c r="N59" i="65"/>
  <c r="S59" i="65" s="1"/>
  <c r="M59" i="65"/>
  <c r="Q59" i="65" s="1"/>
  <c r="K59" i="65"/>
  <c r="I59" i="65"/>
  <c r="G59" i="65"/>
  <c r="AA58" i="65"/>
  <c r="Z58" i="65"/>
  <c r="V58" i="65"/>
  <c r="R58" i="65"/>
  <c r="P58" i="65"/>
  <c r="N58" i="65"/>
  <c r="S58" i="65" s="1"/>
  <c r="M58" i="65"/>
  <c r="Q58" i="65" s="1"/>
  <c r="K58" i="65"/>
  <c r="I58" i="65"/>
  <c r="G58" i="65"/>
  <c r="AA57" i="65"/>
  <c r="Z57" i="65"/>
  <c r="V57" i="65"/>
  <c r="R57" i="65"/>
  <c r="P57" i="65"/>
  <c r="N57" i="65"/>
  <c r="S57" i="65" s="1"/>
  <c r="M57" i="65"/>
  <c r="Q57" i="65" s="1"/>
  <c r="K57" i="65"/>
  <c r="I57" i="65"/>
  <c r="G57" i="65"/>
  <c r="AA56" i="65"/>
  <c r="Z56" i="65"/>
  <c r="V56" i="65"/>
  <c r="R56" i="65"/>
  <c r="P56" i="65"/>
  <c r="N56" i="65"/>
  <c r="S56" i="65" s="1"/>
  <c r="M56" i="65"/>
  <c r="Q56" i="65" s="1"/>
  <c r="K56" i="65"/>
  <c r="I56" i="65"/>
  <c r="G56" i="65"/>
  <c r="AA55" i="65"/>
  <c r="Z55" i="65"/>
  <c r="V55" i="65"/>
  <c r="R55" i="65"/>
  <c r="P55" i="65"/>
  <c r="N55" i="65"/>
  <c r="S55" i="65" s="1"/>
  <c r="M55" i="65"/>
  <c r="Q55" i="65" s="1"/>
  <c r="K55" i="65"/>
  <c r="I55" i="65"/>
  <c r="G55" i="65"/>
  <c r="AA54" i="65"/>
  <c r="Z54" i="65"/>
  <c r="V54" i="65"/>
  <c r="R54" i="65"/>
  <c r="P54" i="65"/>
  <c r="N54" i="65"/>
  <c r="S54" i="65" s="1"/>
  <c r="M54" i="65"/>
  <c r="Q54" i="65" s="1"/>
  <c r="K54" i="65"/>
  <c r="I54" i="65"/>
  <c r="G54" i="65"/>
  <c r="AA53" i="65"/>
  <c r="Z53" i="65"/>
  <c r="V53" i="65"/>
  <c r="R53" i="65"/>
  <c r="P53" i="65"/>
  <c r="N53" i="65"/>
  <c r="S53" i="65" s="1"/>
  <c r="M53" i="65"/>
  <c r="Q53" i="65" s="1"/>
  <c r="K53" i="65"/>
  <c r="I53" i="65"/>
  <c r="G53" i="65"/>
  <c r="AA52" i="65"/>
  <c r="Z52" i="65"/>
  <c r="V52" i="65"/>
  <c r="R52" i="65"/>
  <c r="P52" i="65"/>
  <c r="N52" i="65"/>
  <c r="S52" i="65" s="1"/>
  <c r="M52" i="65"/>
  <c r="Q52" i="65" s="1"/>
  <c r="K52" i="65"/>
  <c r="I52" i="65"/>
  <c r="G52" i="65"/>
  <c r="AA51" i="65"/>
  <c r="Z51" i="65"/>
  <c r="V51" i="65"/>
  <c r="R51" i="65"/>
  <c r="P51" i="65"/>
  <c r="N51" i="65"/>
  <c r="S51" i="65" s="1"/>
  <c r="M51" i="65"/>
  <c r="Q51" i="65" s="1"/>
  <c r="K51" i="65"/>
  <c r="I51" i="65"/>
  <c r="G51" i="65"/>
  <c r="AA50" i="65"/>
  <c r="Z50" i="65"/>
  <c r="V50" i="65"/>
  <c r="R50" i="65"/>
  <c r="P50" i="65"/>
  <c r="N50" i="65"/>
  <c r="S50" i="65" s="1"/>
  <c r="M50" i="65"/>
  <c r="Q50" i="65" s="1"/>
  <c r="K50" i="65"/>
  <c r="I50" i="65"/>
  <c r="G50" i="65"/>
  <c r="AA49" i="65"/>
  <c r="Z49" i="65"/>
  <c r="V49" i="65"/>
  <c r="R49" i="65"/>
  <c r="P49" i="65"/>
  <c r="N49" i="65"/>
  <c r="S49" i="65" s="1"/>
  <c r="M49" i="65"/>
  <c r="Q49" i="65" s="1"/>
  <c r="K49" i="65"/>
  <c r="I49" i="65"/>
  <c r="G49" i="65"/>
  <c r="AA48" i="65"/>
  <c r="Z48" i="65"/>
  <c r="V48" i="65"/>
  <c r="R48" i="65"/>
  <c r="P48" i="65"/>
  <c r="N48" i="65"/>
  <c r="S48" i="65" s="1"/>
  <c r="M48" i="65"/>
  <c r="Q48" i="65" s="1"/>
  <c r="K48" i="65"/>
  <c r="I48" i="65"/>
  <c r="G48" i="65"/>
  <c r="AA47" i="65"/>
  <c r="Z47" i="65"/>
  <c r="V47" i="65"/>
  <c r="R47" i="65"/>
  <c r="P47" i="65"/>
  <c r="N47" i="65"/>
  <c r="S47" i="65" s="1"/>
  <c r="M47" i="65"/>
  <c r="Q47" i="65" s="1"/>
  <c r="K47" i="65"/>
  <c r="I47" i="65"/>
  <c r="G47" i="65"/>
  <c r="AA46" i="65"/>
  <c r="Z46" i="65"/>
  <c r="V46" i="65"/>
  <c r="R46" i="65"/>
  <c r="P46" i="65"/>
  <c r="N46" i="65"/>
  <c r="S46" i="65" s="1"/>
  <c r="M46" i="65"/>
  <c r="Q46" i="65" s="1"/>
  <c r="K46" i="65"/>
  <c r="I46" i="65"/>
  <c r="G46" i="65"/>
  <c r="AA45" i="65"/>
  <c r="Z45" i="65"/>
  <c r="V45" i="65"/>
  <c r="R45" i="65"/>
  <c r="P45" i="65"/>
  <c r="N45" i="65"/>
  <c r="S45" i="65" s="1"/>
  <c r="M45" i="65"/>
  <c r="K45" i="65"/>
  <c r="I45" i="65"/>
  <c r="G45" i="65"/>
  <c r="AA44" i="65"/>
  <c r="V44" i="65"/>
  <c r="R44" i="65"/>
  <c r="P44" i="65"/>
  <c r="N44" i="65"/>
  <c r="S44" i="65" s="1"/>
  <c r="M44" i="65"/>
  <c r="Q44" i="65" s="1"/>
  <c r="I44" i="65"/>
  <c r="G44" i="65"/>
  <c r="AA43" i="65"/>
  <c r="Z43" i="65"/>
  <c r="V43" i="65"/>
  <c r="R43" i="65"/>
  <c r="P43" i="65"/>
  <c r="N43" i="65"/>
  <c r="S43" i="65" s="1"/>
  <c r="M43" i="65"/>
  <c r="Q43" i="65" s="1"/>
  <c r="K43" i="65"/>
  <c r="I43" i="65"/>
  <c r="G43" i="65"/>
  <c r="AA42" i="65"/>
  <c r="Z42" i="65"/>
  <c r="V42" i="65"/>
  <c r="R42" i="65"/>
  <c r="P42" i="65"/>
  <c r="N42" i="65"/>
  <c r="S42" i="65" s="1"/>
  <c r="M42" i="65"/>
  <c r="Q42" i="65" s="1"/>
  <c r="K42" i="65"/>
  <c r="I42" i="65"/>
  <c r="G42" i="65"/>
  <c r="AA41" i="65"/>
  <c r="Z41" i="65"/>
  <c r="V41" i="65"/>
  <c r="R41" i="65"/>
  <c r="P41" i="65"/>
  <c r="N41" i="65"/>
  <c r="S41" i="65" s="1"/>
  <c r="M41" i="65"/>
  <c r="Q41" i="65" s="1"/>
  <c r="K41" i="65"/>
  <c r="I41" i="65"/>
  <c r="G41" i="65"/>
  <c r="AA40" i="65"/>
  <c r="Z40" i="65"/>
  <c r="V40" i="65"/>
  <c r="R40" i="65"/>
  <c r="P40" i="65"/>
  <c r="N40" i="65"/>
  <c r="S40" i="65" s="1"/>
  <c r="M40" i="65"/>
  <c r="Q40" i="65" s="1"/>
  <c r="K40" i="65"/>
  <c r="I40" i="65"/>
  <c r="G40" i="65"/>
  <c r="AA39" i="65"/>
  <c r="V39" i="65"/>
  <c r="R39" i="65"/>
  <c r="P39" i="65"/>
  <c r="N39" i="65"/>
  <c r="S39" i="65" s="1"/>
  <c r="M39" i="65"/>
  <c r="Q39" i="65" s="1"/>
  <c r="I39" i="65"/>
  <c r="G39" i="65"/>
  <c r="AA38" i="65"/>
  <c r="V38" i="65"/>
  <c r="R38" i="65"/>
  <c r="P38" i="65"/>
  <c r="N38" i="65"/>
  <c r="S38" i="65" s="1"/>
  <c r="M38" i="65"/>
  <c r="Q38" i="65" s="1"/>
  <c r="I38" i="65"/>
  <c r="G38" i="65"/>
  <c r="AA37" i="65"/>
  <c r="Z37" i="65"/>
  <c r="V37" i="65"/>
  <c r="R37" i="65"/>
  <c r="P37" i="65"/>
  <c r="N37" i="65"/>
  <c r="S37" i="65" s="1"/>
  <c r="M37" i="65"/>
  <c r="Q37" i="65" s="1"/>
  <c r="K37" i="65"/>
  <c r="I37" i="65"/>
  <c r="G37" i="65"/>
  <c r="AA36" i="65"/>
  <c r="V36" i="65"/>
  <c r="R36" i="65"/>
  <c r="P36" i="65"/>
  <c r="N36" i="65"/>
  <c r="S36" i="65" s="1"/>
  <c r="M36" i="65"/>
  <c r="Q36" i="65" s="1"/>
  <c r="I36" i="65"/>
  <c r="G36" i="65"/>
  <c r="AA35" i="65"/>
  <c r="Z35" i="65"/>
  <c r="V35" i="65"/>
  <c r="R35" i="65"/>
  <c r="P35" i="65"/>
  <c r="N35" i="65"/>
  <c r="S35" i="65" s="1"/>
  <c r="M35" i="65"/>
  <c r="Q35" i="65" s="1"/>
  <c r="K35" i="65"/>
  <c r="I35" i="65"/>
  <c r="G35" i="65"/>
  <c r="AA34" i="65"/>
  <c r="Z34" i="65"/>
  <c r="V34" i="65"/>
  <c r="R34" i="65"/>
  <c r="P34" i="65"/>
  <c r="N34" i="65"/>
  <c r="S34" i="65" s="1"/>
  <c r="M34" i="65"/>
  <c r="Q34" i="65" s="1"/>
  <c r="K34" i="65"/>
  <c r="I34" i="65"/>
  <c r="G34" i="65"/>
  <c r="AA33" i="65"/>
  <c r="Z33" i="65"/>
  <c r="V33" i="65"/>
  <c r="R33" i="65"/>
  <c r="P33" i="65"/>
  <c r="N33" i="65"/>
  <c r="S33" i="65" s="1"/>
  <c r="M33" i="65"/>
  <c r="Q33" i="65" s="1"/>
  <c r="K33" i="65"/>
  <c r="I33" i="65"/>
  <c r="G33" i="65"/>
  <c r="AA32" i="65"/>
  <c r="Z32" i="65"/>
  <c r="V32" i="65"/>
  <c r="R32" i="65"/>
  <c r="P32" i="65"/>
  <c r="N32" i="65"/>
  <c r="S32" i="65" s="1"/>
  <c r="M32" i="65"/>
  <c r="Q32" i="65" s="1"/>
  <c r="K32" i="65"/>
  <c r="I32" i="65"/>
  <c r="G32" i="65"/>
  <c r="AA31" i="65"/>
  <c r="Z31" i="65"/>
  <c r="V31" i="65"/>
  <c r="R31" i="65"/>
  <c r="P31" i="65"/>
  <c r="N31" i="65"/>
  <c r="S31" i="65" s="1"/>
  <c r="M31" i="65"/>
  <c r="Q31" i="65" s="1"/>
  <c r="K31" i="65"/>
  <c r="I31" i="65"/>
  <c r="G31" i="65"/>
  <c r="AA30" i="65"/>
  <c r="Z30" i="65"/>
  <c r="V30" i="65"/>
  <c r="R30" i="65"/>
  <c r="P30" i="65"/>
  <c r="N30" i="65"/>
  <c r="S30" i="65" s="1"/>
  <c r="M30" i="65"/>
  <c r="K30" i="65"/>
  <c r="I30" i="65"/>
  <c r="G30" i="65"/>
  <c r="AA29" i="65"/>
  <c r="Z29" i="65"/>
  <c r="V29" i="65"/>
  <c r="R29" i="65"/>
  <c r="P29" i="65"/>
  <c r="N29" i="65"/>
  <c r="S29" i="65" s="1"/>
  <c r="M29" i="65"/>
  <c r="Q29" i="65" s="1"/>
  <c r="K29" i="65"/>
  <c r="I29" i="65"/>
  <c r="G29" i="65"/>
  <c r="AA28" i="65"/>
  <c r="Z28" i="65"/>
  <c r="V28" i="65"/>
  <c r="R28" i="65"/>
  <c r="P28" i="65"/>
  <c r="N28" i="65"/>
  <c r="S28" i="65" s="1"/>
  <c r="M28" i="65"/>
  <c r="Q28" i="65" s="1"/>
  <c r="K28" i="65"/>
  <c r="I28" i="65"/>
  <c r="G28" i="65"/>
  <c r="AA27" i="65"/>
  <c r="Z27" i="65"/>
  <c r="V27" i="65"/>
  <c r="R27" i="65"/>
  <c r="P27" i="65"/>
  <c r="N27" i="65"/>
  <c r="S27" i="65" s="1"/>
  <c r="M27" i="65"/>
  <c r="Q27" i="65" s="1"/>
  <c r="K27" i="65"/>
  <c r="I27" i="65"/>
  <c r="G27" i="65"/>
  <c r="AA26" i="65"/>
  <c r="Z26" i="65"/>
  <c r="V26" i="65"/>
  <c r="R26" i="65"/>
  <c r="P26" i="65"/>
  <c r="N26" i="65"/>
  <c r="S26" i="65" s="1"/>
  <c r="M26" i="65"/>
  <c r="Q26" i="65" s="1"/>
  <c r="K26" i="65"/>
  <c r="I26" i="65"/>
  <c r="G26" i="65"/>
  <c r="AA25" i="65"/>
  <c r="Z25" i="65"/>
  <c r="V25" i="65"/>
  <c r="R25" i="65"/>
  <c r="P25" i="65"/>
  <c r="N25" i="65"/>
  <c r="S25" i="65" s="1"/>
  <c r="M25" i="65"/>
  <c r="Q25" i="65" s="1"/>
  <c r="K25" i="65"/>
  <c r="I25" i="65"/>
  <c r="G25" i="65"/>
  <c r="AA24" i="65"/>
  <c r="V24" i="65"/>
  <c r="R24" i="65"/>
  <c r="P24" i="65"/>
  <c r="N24" i="65"/>
  <c r="S24" i="65" s="1"/>
  <c r="M24" i="65"/>
  <c r="Q24" i="65" s="1"/>
  <c r="I24" i="65"/>
  <c r="G24" i="65"/>
  <c r="AA23" i="65"/>
  <c r="Z23" i="65"/>
  <c r="V23" i="65"/>
  <c r="R23" i="65"/>
  <c r="P23" i="65"/>
  <c r="N23" i="65"/>
  <c r="S23" i="65" s="1"/>
  <c r="M23" i="65"/>
  <c r="Q23" i="65" s="1"/>
  <c r="K23" i="65"/>
  <c r="I23" i="65"/>
  <c r="G23" i="65"/>
  <c r="AA22" i="65"/>
  <c r="Z22" i="65"/>
  <c r="V22" i="65"/>
  <c r="R22" i="65"/>
  <c r="P22" i="65"/>
  <c r="N22" i="65"/>
  <c r="S22" i="65" s="1"/>
  <c r="Q22" i="65"/>
  <c r="K22" i="65"/>
  <c r="I22" i="65"/>
  <c r="G22" i="65"/>
  <c r="AA21" i="65"/>
  <c r="Z21" i="65"/>
  <c r="V21" i="65"/>
  <c r="R21" i="65"/>
  <c r="P21" i="65"/>
  <c r="N21" i="65"/>
  <c r="S21" i="65" s="1"/>
  <c r="M21" i="65"/>
  <c r="Q21" i="65" s="1"/>
  <c r="K21" i="65"/>
  <c r="I21" i="65"/>
  <c r="G21" i="65"/>
  <c r="AA20" i="65"/>
  <c r="Z20" i="65"/>
  <c r="V20" i="65"/>
  <c r="R20" i="65"/>
  <c r="P20" i="65"/>
  <c r="N20" i="65"/>
  <c r="S20" i="65" s="1"/>
  <c r="M20" i="65"/>
  <c r="Q20" i="65" s="1"/>
  <c r="K20" i="65"/>
  <c r="I20" i="65"/>
  <c r="G20" i="65"/>
  <c r="AA19" i="65"/>
  <c r="Z19" i="65"/>
  <c r="V19" i="65"/>
  <c r="R19" i="65"/>
  <c r="P19" i="65"/>
  <c r="N19" i="65"/>
  <c r="S19" i="65" s="1"/>
  <c r="M19" i="65"/>
  <c r="Q19" i="65" s="1"/>
  <c r="K19" i="65"/>
  <c r="I19" i="65"/>
  <c r="G19" i="65"/>
  <c r="AA18" i="65"/>
  <c r="Z18" i="65"/>
  <c r="V18" i="65"/>
  <c r="R18" i="65"/>
  <c r="P18" i="65"/>
  <c r="N18" i="65"/>
  <c r="S18" i="65" s="1"/>
  <c r="M18" i="65"/>
  <c r="Q18" i="65" s="1"/>
  <c r="K18" i="65"/>
  <c r="I18" i="65"/>
  <c r="G18" i="65"/>
  <c r="AA17" i="65"/>
  <c r="Z17" i="65"/>
  <c r="V17" i="65"/>
  <c r="R17" i="65"/>
  <c r="P17" i="65"/>
  <c r="N17" i="65"/>
  <c r="S17" i="65" s="1"/>
  <c r="M17" i="65"/>
  <c r="Q17" i="65" s="1"/>
  <c r="K17" i="65"/>
  <c r="I17" i="65"/>
  <c r="G17" i="65"/>
  <c r="AA16" i="65"/>
  <c r="Z16" i="65"/>
  <c r="V16" i="65"/>
  <c r="R16" i="65"/>
  <c r="P16" i="65"/>
  <c r="N16" i="65"/>
  <c r="S16" i="65" s="1"/>
  <c r="M16" i="65"/>
  <c r="Q16" i="65" s="1"/>
  <c r="K16" i="65"/>
  <c r="I16" i="65"/>
  <c r="G16" i="65"/>
  <c r="AA15" i="65"/>
  <c r="V15" i="65"/>
  <c r="R15" i="65"/>
  <c r="P15" i="65"/>
  <c r="N15" i="65"/>
  <c r="S15" i="65" s="1"/>
  <c r="M15" i="65"/>
  <c r="Q15" i="65" s="1"/>
  <c r="I15" i="65"/>
  <c r="G15" i="65"/>
  <c r="AA14" i="65"/>
  <c r="V14" i="65"/>
  <c r="R14" i="65"/>
  <c r="P14" i="65"/>
  <c r="N14" i="65"/>
  <c r="S14" i="65" s="1"/>
  <c r="M14" i="65"/>
  <c r="Q14" i="65" s="1"/>
  <c r="I14" i="65"/>
  <c r="G14" i="65"/>
  <c r="AA13" i="65"/>
  <c r="Z13" i="65"/>
  <c r="V13" i="65"/>
  <c r="R13" i="65"/>
  <c r="P13" i="65"/>
  <c r="N13" i="65"/>
  <c r="S13" i="65" s="1"/>
  <c r="M13" i="65"/>
  <c r="Q13" i="65" s="1"/>
  <c r="K13" i="65"/>
  <c r="I13" i="65"/>
  <c r="G13" i="65"/>
  <c r="AA12" i="65"/>
  <c r="Z12" i="65"/>
  <c r="V12" i="65"/>
  <c r="R12" i="65"/>
  <c r="P12" i="65"/>
  <c r="N12" i="65"/>
  <c r="S12" i="65" s="1"/>
  <c r="M12" i="65"/>
  <c r="Q12" i="65" s="1"/>
  <c r="K12" i="65"/>
  <c r="I12" i="65"/>
  <c r="G12" i="65"/>
  <c r="AA11" i="65"/>
  <c r="Z11" i="65"/>
  <c r="V11" i="65"/>
  <c r="R11" i="65"/>
  <c r="P11" i="65"/>
  <c r="N11" i="65"/>
  <c r="S11" i="65" s="1"/>
  <c r="M11" i="65"/>
  <c r="Q11" i="65" s="1"/>
  <c r="K11" i="65"/>
  <c r="I11" i="65"/>
  <c r="G11" i="65"/>
  <c r="AA10" i="65"/>
  <c r="Z10" i="65"/>
  <c r="V10" i="65"/>
  <c r="R10" i="65"/>
  <c r="P10" i="65"/>
  <c r="N10" i="65"/>
  <c r="S10" i="65" s="1"/>
  <c r="M10" i="65"/>
  <c r="Q10" i="65" s="1"/>
  <c r="K10" i="65"/>
  <c r="I10" i="65"/>
  <c r="G10" i="65"/>
  <c r="AA9" i="65"/>
  <c r="Z9" i="65"/>
  <c r="V9" i="65"/>
  <c r="R9" i="65"/>
  <c r="P9" i="65"/>
  <c r="N9" i="65"/>
  <c r="S9" i="65" s="1"/>
  <c r="M9" i="65"/>
  <c r="Q9" i="65" s="1"/>
  <c r="K9" i="65"/>
  <c r="I9" i="65"/>
  <c r="G9" i="65"/>
  <c r="AA8" i="65"/>
  <c r="Z8" i="65"/>
  <c r="V8" i="65"/>
  <c r="R8" i="65"/>
  <c r="P8" i="65"/>
  <c r="N8" i="65"/>
  <c r="S8" i="65" s="1"/>
  <c r="M8" i="65"/>
  <c r="Q8" i="65" s="1"/>
  <c r="K8" i="65"/>
  <c r="I8" i="65"/>
  <c r="G8" i="65"/>
  <c r="AA7" i="65"/>
  <c r="Z7" i="65"/>
  <c r="V7" i="65"/>
  <c r="R7" i="65"/>
  <c r="P7" i="65"/>
  <c r="N7" i="65"/>
  <c r="S7" i="65" s="1"/>
  <c r="M7" i="65"/>
  <c r="Q7" i="65" s="1"/>
  <c r="K7" i="65"/>
  <c r="I7" i="65"/>
  <c r="G7" i="65"/>
  <c r="AA6" i="65"/>
  <c r="Z6" i="65"/>
  <c r="V6" i="65"/>
  <c r="R6" i="65"/>
  <c r="P6" i="65"/>
  <c r="N6" i="65"/>
  <c r="S6" i="65" s="1"/>
  <c r="M6" i="65"/>
  <c r="Q6" i="65" s="1"/>
  <c r="K6" i="65"/>
  <c r="I6" i="65"/>
  <c r="G6" i="65"/>
  <c r="AA5" i="65"/>
  <c r="Z5" i="65"/>
  <c r="V5" i="65"/>
  <c r="R5" i="65"/>
  <c r="P5" i="65"/>
  <c r="N5" i="65"/>
  <c r="S5" i="65" s="1"/>
  <c r="M5" i="65"/>
  <c r="Q5" i="65" s="1"/>
  <c r="K5" i="65"/>
  <c r="I5" i="65"/>
  <c r="G5" i="65"/>
  <c r="AA4" i="65"/>
  <c r="Z4" i="65"/>
  <c r="V4" i="65"/>
  <c r="R4" i="65"/>
  <c r="P4" i="65"/>
  <c r="N4" i="65"/>
  <c r="S4" i="65" s="1"/>
  <c r="M4" i="65"/>
  <c r="Q4" i="65" s="1"/>
  <c r="K4" i="65"/>
  <c r="I4" i="65"/>
  <c r="G4" i="65"/>
  <c r="AA3" i="65"/>
  <c r="V3" i="65"/>
  <c r="R3" i="65"/>
  <c r="P3" i="65"/>
  <c r="N3" i="65"/>
  <c r="S3" i="65" s="1"/>
  <c r="M3" i="65"/>
  <c r="Q3" i="65" s="1"/>
  <c r="I3" i="65"/>
  <c r="G3" i="65"/>
  <c r="AA2" i="65"/>
  <c r="Z2" i="65"/>
  <c r="V2" i="65"/>
  <c r="R2" i="65"/>
  <c r="P2" i="65"/>
  <c r="N2" i="65"/>
  <c r="S2" i="65" s="1"/>
  <c r="M2" i="65"/>
  <c r="Q2" i="65" s="1"/>
  <c r="K2" i="65"/>
  <c r="I2" i="65"/>
  <c r="G2" i="65"/>
  <c r="G17" i="67"/>
  <c r="G16" i="67"/>
  <c r="G15" i="67"/>
  <c r="G14" i="67"/>
  <c r="G13" i="67"/>
  <c r="G12" i="67"/>
  <c r="G9" i="67"/>
  <c r="G8" i="67"/>
  <c r="O79" i="65" l="1"/>
  <c r="O30" i="65"/>
  <c r="T30" i="65" s="1"/>
  <c r="X30" i="65" s="1"/>
  <c r="O75" i="65"/>
  <c r="T75" i="65" s="1"/>
  <c r="X75" i="65" s="1"/>
  <c r="W86" i="65"/>
  <c r="W90" i="65"/>
  <c r="W94" i="65"/>
  <c r="W98" i="65"/>
  <c r="W102" i="65"/>
  <c r="W106" i="65"/>
  <c r="W110" i="65"/>
  <c r="W114" i="65"/>
  <c r="W118" i="65"/>
  <c r="W122" i="65"/>
  <c r="W126" i="65"/>
  <c r="W130" i="65"/>
  <c r="W134" i="65"/>
  <c r="W138" i="65"/>
  <c r="W142" i="65"/>
  <c r="W146" i="65"/>
  <c r="W150" i="65"/>
  <c r="W154" i="65"/>
  <c r="W158" i="65"/>
  <c r="W162" i="65"/>
  <c r="W166" i="65"/>
  <c r="Q253" i="65"/>
  <c r="W252" i="65"/>
  <c r="X253" i="65"/>
  <c r="W253" i="65"/>
  <c r="W170" i="65"/>
  <c r="W174" i="65"/>
  <c r="W178" i="65"/>
  <c r="W182" i="65"/>
  <c r="W186" i="65"/>
  <c r="W190" i="65"/>
  <c r="W194" i="65"/>
  <c r="W198" i="65"/>
  <c r="W202" i="65"/>
  <c r="W206" i="65"/>
  <c r="W234" i="65"/>
  <c r="W238" i="65"/>
  <c r="W3" i="65"/>
  <c r="W7" i="65"/>
  <c r="W11" i="65"/>
  <c r="W15" i="65"/>
  <c r="W19" i="65"/>
  <c r="W23" i="65"/>
  <c r="W27" i="65"/>
  <c r="W31" i="65"/>
  <c r="W35" i="65"/>
  <c r="W39" i="65"/>
  <c r="W43" i="65"/>
  <c r="W47" i="65"/>
  <c r="W51" i="65"/>
  <c r="W55" i="65"/>
  <c r="W59" i="65"/>
  <c r="W63" i="65"/>
  <c r="W67" i="65"/>
  <c r="W71" i="65"/>
  <c r="W75" i="65"/>
  <c r="W79" i="65"/>
  <c r="W195" i="65"/>
  <c r="W199" i="65"/>
  <c r="W203" i="65"/>
  <c r="W207" i="65"/>
  <c r="W211" i="65"/>
  <c r="W215" i="65"/>
  <c r="W219" i="65"/>
  <c r="W223" i="65"/>
  <c r="W227" i="65"/>
  <c r="W231" i="65"/>
  <c r="W235" i="65"/>
  <c r="W46" i="65"/>
  <c r="W85" i="65"/>
  <c r="W89" i="65"/>
  <c r="W93" i="65"/>
  <c r="W97" i="65"/>
  <c r="W101" i="65"/>
  <c r="W105" i="65"/>
  <c r="W109" i="65"/>
  <c r="W113" i="65"/>
  <c r="W117" i="65"/>
  <c r="W121" i="65"/>
  <c r="W125" i="65"/>
  <c r="W129" i="65"/>
  <c r="W133" i="65"/>
  <c r="W137" i="65"/>
  <c r="W141" i="65"/>
  <c r="W145" i="65"/>
  <c r="W149" i="65"/>
  <c r="W153" i="65"/>
  <c r="W157" i="65"/>
  <c r="W161" i="65"/>
  <c r="W165" i="65"/>
  <c r="W185" i="65"/>
  <c r="W189" i="65"/>
  <c r="W193" i="65"/>
  <c r="W197" i="65"/>
  <c r="O46" i="65"/>
  <c r="T46" i="65" s="1"/>
  <c r="X46" i="65" s="1"/>
  <c r="W58" i="65"/>
  <c r="W62" i="65"/>
  <c r="W66" i="65"/>
  <c r="W70" i="65"/>
  <c r="W82" i="65"/>
  <c r="W210" i="65"/>
  <c r="W214" i="65"/>
  <c r="W218" i="65"/>
  <c r="W222" i="65"/>
  <c r="W226" i="65"/>
  <c r="W230" i="65"/>
  <c r="W242" i="65"/>
  <c r="W246" i="65"/>
  <c r="W250" i="65"/>
  <c r="Q82" i="65"/>
  <c r="W8" i="65"/>
  <c r="W12" i="65"/>
  <c r="W16" i="65"/>
  <c r="W20" i="65"/>
  <c r="W24" i="65"/>
  <c r="W28" i="65"/>
  <c r="W32" i="65"/>
  <c r="W36" i="65"/>
  <c r="W40" i="65"/>
  <c r="W44" i="65"/>
  <c r="W95" i="65"/>
  <c r="W99" i="65"/>
  <c r="W103" i="65"/>
  <c r="W107" i="65"/>
  <c r="W111" i="65"/>
  <c r="W115" i="65"/>
  <c r="W119" i="65"/>
  <c r="W123" i="65"/>
  <c r="W127" i="65"/>
  <c r="W131" i="65"/>
  <c r="W135" i="65"/>
  <c r="W139" i="65"/>
  <c r="W143" i="65"/>
  <c r="W147" i="65"/>
  <c r="W151" i="65"/>
  <c r="W155" i="65"/>
  <c r="W159" i="65"/>
  <c r="W163" i="65"/>
  <c r="W167" i="65"/>
  <c r="W171" i="65"/>
  <c r="W4" i="65"/>
  <c r="W48" i="65"/>
  <c r="W56" i="65"/>
  <c r="W60" i="65"/>
  <c r="W64" i="65"/>
  <c r="W68" i="65"/>
  <c r="W6" i="65"/>
  <c r="W14" i="65"/>
  <c r="W22" i="65"/>
  <c r="W26" i="65"/>
  <c r="W34" i="65"/>
  <c r="W42" i="65"/>
  <c r="W73" i="65"/>
  <c r="W77" i="65"/>
  <c r="W10" i="65"/>
  <c r="W18" i="65"/>
  <c r="W30" i="65"/>
  <c r="W38" i="65"/>
  <c r="W81" i="65"/>
  <c r="W50" i="65"/>
  <c r="W54" i="65"/>
  <c r="W169" i="65"/>
  <c r="W173" i="65"/>
  <c r="W177" i="65"/>
  <c r="W181" i="65"/>
  <c r="W201" i="65"/>
  <c r="W205" i="65"/>
  <c r="W209" i="65"/>
  <c r="W213" i="65"/>
  <c r="W217" i="65"/>
  <c r="W221" i="65"/>
  <c r="W225" i="65"/>
  <c r="W229" i="65"/>
  <c r="W233" i="65"/>
  <c r="W237" i="65"/>
  <c r="W241" i="65"/>
  <c r="W245" i="65"/>
  <c r="W249" i="65"/>
  <c r="W74" i="65"/>
  <c r="W78" i="65"/>
  <c r="W52" i="65"/>
  <c r="W83" i="65"/>
  <c r="W87" i="65"/>
  <c r="W91" i="65"/>
  <c r="W175" i="65"/>
  <c r="W179" i="65"/>
  <c r="W183" i="65"/>
  <c r="W187" i="65"/>
  <c r="W191" i="65"/>
  <c r="W239" i="65"/>
  <c r="W243" i="65"/>
  <c r="W247" i="65"/>
  <c r="W251" i="65"/>
  <c r="W17" i="65"/>
  <c r="W21" i="65"/>
  <c r="W25" i="65"/>
  <c r="W29" i="65"/>
  <c r="W33" i="65"/>
  <c r="W37" i="65"/>
  <c r="W41" i="65"/>
  <c r="W45" i="65"/>
  <c r="W72" i="65"/>
  <c r="W76" i="65"/>
  <c r="W80" i="65"/>
  <c r="O71" i="65"/>
  <c r="T71" i="65" s="1"/>
  <c r="X71" i="65" s="1"/>
  <c r="K254" i="65"/>
  <c r="W5" i="65"/>
  <c r="W9" i="65"/>
  <c r="W13" i="65"/>
  <c r="W49" i="65"/>
  <c r="W53" i="65"/>
  <c r="W57" i="65"/>
  <c r="W61" i="65"/>
  <c r="W65" i="65"/>
  <c r="W69" i="65"/>
  <c r="W84" i="65"/>
  <c r="W88" i="65"/>
  <c r="W92" i="65"/>
  <c r="W96" i="65"/>
  <c r="W100" i="65"/>
  <c r="W104" i="65"/>
  <c r="W108" i="65"/>
  <c r="W112" i="65"/>
  <c r="W116" i="65"/>
  <c r="W120" i="65"/>
  <c r="W124" i="65"/>
  <c r="W128" i="65"/>
  <c r="W132" i="65"/>
  <c r="W136" i="65"/>
  <c r="W140" i="65"/>
  <c r="W144" i="65"/>
  <c r="W148" i="65"/>
  <c r="W152" i="65"/>
  <c r="W156" i="65"/>
  <c r="W160" i="65"/>
  <c r="W164" i="65"/>
  <c r="W168" i="65"/>
  <c r="W172" i="65"/>
  <c r="W176" i="65"/>
  <c r="W180" i="65"/>
  <c r="W184" i="65"/>
  <c r="W188" i="65"/>
  <c r="W192" i="65"/>
  <c r="W196" i="65"/>
  <c r="W200" i="65"/>
  <c r="W204" i="65"/>
  <c r="W208" i="65"/>
  <c r="W212" i="65"/>
  <c r="W216" i="65"/>
  <c r="W220" i="65"/>
  <c r="W224" i="65"/>
  <c r="W228" i="65"/>
  <c r="W232" i="65"/>
  <c r="W240" i="65"/>
  <c r="W244" i="65"/>
  <c r="W248" i="65"/>
  <c r="S254" i="65"/>
  <c r="B4" i="120" s="1"/>
  <c r="W2" i="65"/>
  <c r="O4" i="65"/>
  <c r="T4" i="65" s="1"/>
  <c r="O5" i="65"/>
  <c r="T5" i="65" s="1"/>
  <c r="X5" i="65" s="1"/>
  <c r="O6" i="65"/>
  <c r="T6" i="65" s="1"/>
  <c r="X6" i="65" s="1"/>
  <c r="O7" i="65"/>
  <c r="T7" i="65" s="1"/>
  <c r="X7" i="65" s="1"/>
  <c r="O9" i="65"/>
  <c r="T9" i="65" s="1"/>
  <c r="X9" i="65" s="1"/>
  <c r="O16" i="65"/>
  <c r="T16" i="65" s="1"/>
  <c r="X16" i="65" s="1"/>
  <c r="O17" i="65"/>
  <c r="T17" i="65" s="1"/>
  <c r="X17" i="65" s="1"/>
  <c r="O18" i="65"/>
  <c r="T18" i="65" s="1"/>
  <c r="X18" i="65" s="1"/>
  <c r="O19" i="65"/>
  <c r="T19" i="65" s="1"/>
  <c r="X19" i="65" s="1"/>
  <c r="O20" i="65"/>
  <c r="T20" i="65" s="1"/>
  <c r="X20" i="65" s="1"/>
  <c r="O22" i="65"/>
  <c r="T22" i="65" s="1"/>
  <c r="X22" i="65" s="1"/>
  <c r="O24" i="65"/>
  <c r="T24" i="65" s="1"/>
  <c r="X24" i="65" s="1"/>
  <c r="O25" i="65"/>
  <c r="T25" i="65" s="1"/>
  <c r="X25" i="65" s="1"/>
  <c r="O27" i="65"/>
  <c r="T27" i="65" s="1"/>
  <c r="X27" i="65" s="1"/>
  <c r="O28" i="65"/>
  <c r="T28" i="65" s="1"/>
  <c r="X28" i="65" s="1"/>
  <c r="O29" i="65"/>
  <c r="T29" i="65" s="1"/>
  <c r="X29" i="65" s="1"/>
  <c r="Q30" i="65"/>
  <c r="O34" i="65"/>
  <c r="T34" i="65" s="1"/>
  <c r="X34" i="65" s="1"/>
  <c r="O35" i="65"/>
  <c r="T35" i="65" s="1"/>
  <c r="X35" i="65" s="1"/>
  <c r="O36" i="65"/>
  <c r="T36" i="65" s="1"/>
  <c r="X36" i="65" s="1"/>
  <c r="O37" i="65"/>
  <c r="T37" i="65" s="1"/>
  <c r="X37" i="65" s="1"/>
  <c r="O38" i="65"/>
  <c r="T38" i="65" s="1"/>
  <c r="X38" i="65" s="1"/>
  <c r="O39" i="65"/>
  <c r="T39" i="65" s="1"/>
  <c r="X39" i="65" s="1"/>
  <c r="O40" i="65"/>
  <c r="T40" i="65" s="1"/>
  <c r="X40" i="65" s="1"/>
  <c r="O41" i="65"/>
  <c r="T41" i="65" s="1"/>
  <c r="X41" i="65" s="1"/>
  <c r="O42" i="65"/>
  <c r="T42" i="65" s="1"/>
  <c r="X42" i="65" s="1"/>
  <c r="O43" i="65"/>
  <c r="T43" i="65" s="1"/>
  <c r="X43" i="65" s="1"/>
  <c r="O44" i="65"/>
  <c r="T44" i="65" s="1"/>
  <c r="X44" i="65" s="1"/>
  <c r="Q45" i="65"/>
  <c r="O45" i="65"/>
  <c r="T45" i="65" s="1"/>
  <c r="X45" i="65" s="1"/>
  <c r="O2" i="65"/>
  <c r="T2" i="65" s="1"/>
  <c r="O3" i="65"/>
  <c r="T3" i="65" s="1"/>
  <c r="X3" i="65" s="1"/>
  <c r="O8" i="65"/>
  <c r="T8" i="65" s="1"/>
  <c r="X8" i="65" s="1"/>
  <c r="O10" i="65"/>
  <c r="T10" i="65" s="1"/>
  <c r="X10" i="65" s="1"/>
  <c r="O11" i="65"/>
  <c r="T11" i="65" s="1"/>
  <c r="X11" i="65" s="1"/>
  <c r="O12" i="65"/>
  <c r="T12" i="65" s="1"/>
  <c r="X12" i="65" s="1"/>
  <c r="O13" i="65"/>
  <c r="T13" i="65" s="1"/>
  <c r="X13" i="65" s="1"/>
  <c r="O14" i="65"/>
  <c r="T14" i="65" s="1"/>
  <c r="X14" i="65" s="1"/>
  <c r="O15" i="65"/>
  <c r="T15" i="65" s="1"/>
  <c r="X15" i="65" s="1"/>
  <c r="O21" i="65"/>
  <c r="T21" i="65" s="1"/>
  <c r="X21" i="65" s="1"/>
  <c r="O23" i="65"/>
  <c r="T23" i="65" s="1"/>
  <c r="X23" i="65" s="1"/>
  <c r="O26" i="65"/>
  <c r="T26" i="65" s="1"/>
  <c r="X26" i="65" s="1"/>
  <c r="O31" i="65"/>
  <c r="T31" i="65" s="1"/>
  <c r="X31" i="65" s="1"/>
  <c r="O32" i="65"/>
  <c r="T32" i="65" s="1"/>
  <c r="X32" i="65" s="1"/>
  <c r="O33" i="65"/>
  <c r="T33" i="65" s="1"/>
  <c r="X33" i="65" s="1"/>
  <c r="V254" i="65"/>
  <c r="C6" i="120" s="1"/>
  <c r="C12" i="131" s="1"/>
  <c r="C13" i="131" s="1"/>
  <c r="O48" i="65"/>
  <c r="T48" i="65" s="1"/>
  <c r="X48" i="65" s="1"/>
  <c r="O49" i="65"/>
  <c r="T49" i="65" s="1"/>
  <c r="X49" i="65" s="1"/>
  <c r="O50" i="65"/>
  <c r="T50" i="65" s="1"/>
  <c r="X50" i="65" s="1"/>
  <c r="O51" i="65"/>
  <c r="T51" i="65" s="1"/>
  <c r="X51" i="65" s="1"/>
  <c r="O54" i="65"/>
  <c r="T54" i="65" s="1"/>
  <c r="X54" i="65" s="1"/>
  <c r="O57" i="65"/>
  <c r="T57" i="65" s="1"/>
  <c r="X57" i="65" s="1"/>
  <c r="O61" i="65"/>
  <c r="T61" i="65" s="1"/>
  <c r="X61" i="65" s="1"/>
  <c r="O62" i="65"/>
  <c r="T62" i="65" s="1"/>
  <c r="X62" i="65" s="1"/>
  <c r="O63" i="65"/>
  <c r="T63" i="65" s="1"/>
  <c r="X63" i="65" s="1"/>
  <c r="O66" i="65"/>
  <c r="T66" i="65" s="1"/>
  <c r="X66" i="65" s="1"/>
  <c r="O67" i="65"/>
  <c r="T67" i="65" s="1"/>
  <c r="X67" i="65" s="1"/>
  <c r="O69" i="65"/>
  <c r="T69" i="65" s="1"/>
  <c r="X69" i="65" s="1"/>
  <c r="Q70" i="65"/>
  <c r="O73" i="65"/>
  <c r="T73" i="65" s="1"/>
  <c r="X73" i="65" s="1"/>
  <c r="Q75" i="65"/>
  <c r="O76" i="65"/>
  <c r="T76" i="65" s="1"/>
  <c r="X76" i="65" s="1"/>
  <c r="Q79" i="65"/>
  <c r="T70" i="65"/>
  <c r="X70" i="65" s="1"/>
  <c r="T79" i="65"/>
  <c r="X79" i="65" s="1"/>
  <c r="T82" i="65"/>
  <c r="X82" i="65" s="1"/>
  <c r="O47" i="65"/>
  <c r="T47" i="65" s="1"/>
  <c r="X47" i="65" s="1"/>
  <c r="O52" i="65"/>
  <c r="T52" i="65" s="1"/>
  <c r="X52" i="65" s="1"/>
  <c r="O53" i="65"/>
  <c r="T53" i="65" s="1"/>
  <c r="X53" i="65" s="1"/>
  <c r="O55" i="65"/>
  <c r="T55" i="65" s="1"/>
  <c r="X55" i="65" s="1"/>
  <c r="O56" i="65"/>
  <c r="T56" i="65" s="1"/>
  <c r="X56" i="65" s="1"/>
  <c r="O58" i="65"/>
  <c r="T58" i="65" s="1"/>
  <c r="X58" i="65" s="1"/>
  <c r="O59" i="65"/>
  <c r="T59" i="65" s="1"/>
  <c r="X59" i="65" s="1"/>
  <c r="O60" i="65"/>
  <c r="T60" i="65" s="1"/>
  <c r="X60" i="65" s="1"/>
  <c r="O64" i="65"/>
  <c r="T64" i="65" s="1"/>
  <c r="X64" i="65" s="1"/>
  <c r="O65" i="65"/>
  <c r="T65" i="65" s="1"/>
  <c r="X65" i="65" s="1"/>
  <c r="O68" i="65"/>
  <c r="T68" i="65" s="1"/>
  <c r="X68" i="65" s="1"/>
  <c r="O72" i="65"/>
  <c r="T72" i="65" s="1"/>
  <c r="X72" i="65" s="1"/>
  <c r="O74" i="65"/>
  <c r="T74" i="65" s="1"/>
  <c r="X74" i="65" s="1"/>
  <c r="O77" i="65"/>
  <c r="T77" i="65" s="1"/>
  <c r="X77" i="65" s="1"/>
  <c r="O78" i="65"/>
  <c r="T78" i="65" s="1"/>
  <c r="X78" i="65" s="1"/>
  <c r="O80" i="65"/>
  <c r="T80" i="65" s="1"/>
  <c r="X80" i="65" s="1"/>
  <c r="O81" i="65"/>
  <c r="T81" i="65" s="1"/>
  <c r="X81" i="65" s="1"/>
  <c r="O83" i="65"/>
  <c r="T83" i="65" s="1"/>
  <c r="X83" i="65" s="1"/>
  <c r="O84" i="65"/>
  <c r="T84" i="65" s="1"/>
  <c r="X84" i="65" s="1"/>
  <c r="O85" i="65"/>
  <c r="T85" i="65" s="1"/>
  <c r="X85" i="65" s="1"/>
  <c r="O86" i="65"/>
  <c r="T86" i="65" s="1"/>
  <c r="X86" i="65" s="1"/>
  <c r="O87" i="65"/>
  <c r="T87" i="65" s="1"/>
  <c r="X87" i="65" s="1"/>
  <c r="O88" i="65"/>
  <c r="T88" i="65" s="1"/>
  <c r="X88" i="65" s="1"/>
  <c r="O89" i="65"/>
  <c r="T89" i="65" s="1"/>
  <c r="X89" i="65" s="1"/>
  <c r="O90" i="65"/>
  <c r="T90" i="65" s="1"/>
  <c r="X90" i="65" s="1"/>
  <c r="O91" i="65"/>
  <c r="T91" i="65" s="1"/>
  <c r="X91" i="65" s="1"/>
  <c r="O92" i="65"/>
  <c r="T92" i="65" s="1"/>
  <c r="X92" i="65" s="1"/>
  <c r="O93" i="65"/>
  <c r="T93" i="65" s="1"/>
  <c r="X93" i="65" s="1"/>
  <c r="O94" i="65"/>
  <c r="T94" i="65" s="1"/>
  <c r="X94" i="65" s="1"/>
  <c r="O95" i="65"/>
  <c r="T95" i="65" s="1"/>
  <c r="X95" i="65" s="1"/>
  <c r="O96" i="65"/>
  <c r="T96" i="65" s="1"/>
  <c r="X96" i="65" s="1"/>
  <c r="O97" i="65"/>
  <c r="T97" i="65" s="1"/>
  <c r="X97" i="65" s="1"/>
  <c r="O98" i="65"/>
  <c r="T98" i="65" s="1"/>
  <c r="X98" i="65" s="1"/>
  <c r="O99" i="65"/>
  <c r="T99" i="65" s="1"/>
  <c r="X99" i="65" s="1"/>
  <c r="O100" i="65"/>
  <c r="T100" i="65" s="1"/>
  <c r="X100" i="65" s="1"/>
  <c r="O101" i="65"/>
  <c r="T101" i="65" s="1"/>
  <c r="X101" i="65" s="1"/>
  <c r="O102" i="65"/>
  <c r="T102" i="65" s="1"/>
  <c r="X102" i="65" s="1"/>
  <c r="O103" i="65"/>
  <c r="T103" i="65" s="1"/>
  <c r="X103" i="65" s="1"/>
  <c r="O104" i="65"/>
  <c r="T104" i="65" s="1"/>
  <c r="X104" i="65" s="1"/>
  <c r="O105" i="65"/>
  <c r="T105" i="65" s="1"/>
  <c r="X105" i="65" s="1"/>
  <c r="O106" i="65"/>
  <c r="T106" i="65" s="1"/>
  <c r="X106" i="65" s="1"/>
  <c r="O107" i="65"/>
  <c r="T107" i="65" s="1"/>
  <c r="X107" i="65" s="1"/>
  <c r="O108" i="65"/>
  <c r="T108" i="65" s="1"/>
  <c r="X108" i="65" s="1"/>
  <c r="O109" i="65"/>
  <c r="T109" i="65" s="1"/>
  <c r="X109" i="65" s="1"/>
  <c r="O110" i="65"/>
  <c r="T110" i="65" s="1"/>
  <c r="X110" i="65" s="1"/>
  <c r="O111" i="65"/>
  <c r="T111" i="65" s="1"/>
  <c r="X111" i="65" s="1"/>
  <c r="O112" i="65"/>
  <c r="T112" i="65" s="1"/>
  <c r="X112" i="65" s="1"/>
  <c r="O113" i="65"/>
  <c r="T113" i="65" s="1"/>
  <c r="X113" i="65" s="1"/>
  <c r="O114" i="65"/>
  <c r="T114" i="65" s="1"/>
  <c r="X114" i="65" s="1"/>
  <c r="O115" i="65"/>
  <c r="T115" i="65" s="1"/>
  <c r="X115" i="65" s="1"/>
  <c r="O116" i="65"/>
  <c r="T116" i="65" s="1"/>
  <c r="X116" i="65" s="1"/>
  <c r="O117" i="65"/>
  <c r="T117" i="65" s="1"/>
  <c r="X117" i="65" s="1"/>
  <c r="O118" i="65"/>
  <c r="T118" i="65" s="1"/>
  <c r="X118" i="65" s="1"/>
  <c r="O119" i="65"/>
  <c r="T119" i="65" s="1"/>
  <c r="X119" i="65" s="1"/>
  <c r="O120" i="65"/>
  <c r="T120" i="65" s="1"/>
  <c r="X120" i="65" s="1"/>
  <c r="O121" i="65"/>
  <c r="T121" i="65" s="1"/>
  <c r="X121" i="65" s="1"/>
  <c r="O122" i="65"/>
  <c r="T122" i="65" s="1"/>
  <c r="X122" i="65" s="1"/>
  <c r="O123" i="65"/>
  <c r="T123" i="65" s="1"/>
  <c r="X123" i="65" s="1"/>
  <c r="O124" i="65"/>
  <c r="T124" i="65" s="1"/>
  <c r="X124" i="65" s="1"/>
  <c r="O125" i="65"/>
  <c r="T125" i="65" s="1"/>
  <c r="X125" i="65" s="1"/>
  <c r="O126" i="65"/>
  <c r="T126" i="65" s="1"/>
  <c r="X126" i="65" s="1"/>
  <c r="O127" i="65"/>
  <c r="T127" i="65" s="1"/>
  <c r="X127" i="65" s="1"/>
  <c r="O128" i="65"/>
  <c r="T128" i="65" s="1"/>
  <c r="X128" i="65" s="1"/>
  <c r="O129" i="65"/>
  <c r="T129" i="65" s="1"/>
  <c r="X129" i="65" s="1"/>
  <c r="O130" i="65"/>
  <c r="T130" i="65" s="1"/>
  <c r="X130" i="65" s="1"/>
  <c r="O131" i="65"/>
  <c r="T131" i="65" s="1"/>
  <c r="X131" i="65" s="1"/>
  <c r="O132" i="65"/>
  <c r="T132" i="65" s="1"/>
  <c r="X132" i="65" s="1"/>
  <c r="O133" i="65"/>
  <c r="T133" i="65" s="1"/>
  <c r="X133" i="65" s="1"/>
  <c r="O134" i="65"/>
  <c r="T134" i="65" s="1"/>
  <c r="X134" i="65" s="1"/>
  <c r="O135" i="65"/>
  <c r="T135" i="65" s="1"/>
  <c r="X135" i="65" s="1"/>
  <c r="O136" i="65"/>
  <c r="T136" i="65" s="1"/>
  <c r="X136" i="65" s="1"/>
  <c r="O137" i="65"/>
  <c r="T137" i="65" s="1"/>
  <c r="X137" i="65" s="1"/>
  <c r="O138" i="65"/>
  <c r="T138" i="65" s="1"/>
  <c r="X138" i="65" s="1"/>
  <c r="O139" i="65"/>
  <c r="T139" i="65" s="1"/>
  <c r="X139" i="65" s="1"/>
  <c r="O140" i="65"/>
  <c r="T140" i="65" s="1"/>
  <c r="X140" i="65" s="1"/>
  <c r="O141" i="65"/>
  <c r="T141" i="65" s="1"/>
  <c r="X141" i="65" s="1"/>
  <c r="O142" i="65"/>
  <c r="T142" i="65" s="1"/>
  <c r="X142" i="65" s="1"/>
  <c r="O143" i="65"/>
  <c r="T143" i="65" s="1"/>
  <c r="X143" i="65" s="1"/>
  <c r="O144" i="65"/>
  <c r="T144" i="65" s="1"/>
  <c r="X144" i="65" s="1"/>
  <c r="O145" i="65"/>
  <c r="T145" i="65" s="1"/>
  <c r="X145" i="65" s="1"/>
  <c r="O146" i="65"/>
  <c r="T146" i="65" s="1"/>
  <c r="X146" i="65" s="1"/>
  <c r="O147" i="65"/>
  <c r="T147" i="65" s="1"/>
  <c r="X147" i="65" s="1"/>
  <c r="O148" i="65"/>
  <c r="T148" i="65" s="1"/>
  <c r="X148" i="65" s="1"/>
  <c r="O149" i="65"/>
  <c r="T149" i="65" s="1"/>
  <c r="X149" i="65" s="1"/>
  <c r="O150" i="65"/>
  <c r="T150" i="65" s="1"/>
  <c r="X150" i="65" s="1"/>
  <c r="O151" i="65"/>
  <c r="T151" i="65" s="1"/>
  <c r="X151" i="65" s="1"/>
  <c r="O152" i="65"/>
  <c r="T152" i="65" s="1"/>
  <c r="X152" i="65" s="1"/>
  <c r="O153" i="65"/>
  <c r="T153" i="65" s="1"/>
  <c r="X153" i="65" s="1"/>
  <c r="O154" i="65"/>
  <c r="T154" i="65" s="1"/>
  <c r="X154" i="65" s="1"/>
  <c r="O155" i="65"/>
  <c r="T155" i="65" s="1"/>
  <c r="X155" i="65" s="1"/>
  <c r="O156" i="65"/>
  <c r="T156" i="65" s="1"/>
  <c r="X156" i="65" s="1"/>
  <c r="O157" i="65"/>
  <c r="T157" i="65" s="1"/>
  <c r="X157" i="65" s="1"/>
  <c r="O158" i="65"/>
  <c r="T158" i="65" s="1"/>
  <c r="X158" i="65" s="1"/>
  <c r="O159" i="65"/>
  <c r="T159" i="65" s="1"/>
  <c r="X159" i="65" s="1"/>
  <c r="O160" i="65"/>
  <c r="T160" i="65" s="1"/>
  <c r="X160" i="65" s="1"/>
  <c r="O161" i="65"/>
  <c r="T161" i="65" s="1"/>
  <c r="X161" i="65" s="1"/>
  <c r="O162" i="65"/>
  <c r="T162" i="65" s="1"/>
  <c r="X162" i="65" s="1"/>
  <c r="O163" i="65"/>
  <c r="T163" i="65" s="1"/>
  <c r="X163" i="65" s="1"/>
  <c r="O164" i="65"/>
  <c r="T164" i="65" s="1"/>
  <c r="X164" i="65" s="1"/>
  <c r="O165" i="65"/>
  <c r="T165" i="65" s="1"/>
  <c r="X165" i="65" s="1"/>
  <c r="O166" i="65"/>
  <c r="T166" i="65" s="1"/>
  <c r="X166" i="65" s="1"/>
  <c r="O167" i="65"/>
  <c r="T167" i="65" s="1"/>
  <c r="X167" i="65" s="1"/>
  <c r="O168" i="65"/>
  <c r="T168" i="65" s="1"/>
  <c r="X168" i="65" s="1"/>
  <c r="O169" i="65"/>
  <c r="T169" i="65" s="1"/>
  <c r="X169" i="65" s="1"/>
  <c r="O170" i="65"/>
  <c r="T170" i="65" s="1"/>
  <c r="X170" i="65" s="1"/>
  <c r="O171" i="65"/>
  <c r="T171" i="65" s="1"/>
  <c r="X171" i="65" s="1"/>
  <c r="O172" i="65"/>
  <c r="T172" i="65" s="1"/>
  <c r="X172" i="65" s="1"/>
  <c r="O173" i="65"/>
  <c r="T173" i="65" s="1"/>
  <c r="X173" i="65" s="1"/>
  <c r="O174" i="65"/>
  <c r="T174" i="65" s="1"/>
  <c r="X174" i="65" s="1"/>
  <c r="O175" i="65"/>
  <c r="T175" i="65" s="1"/>
  <c r="X175" i="65" s="1"/>
  <c r="O176" i="65"/>
  <c r="T176" i="65" s="1"/>
  <c r="X176" i="65" s="1"/>
  <c r="O177" i="65"/>
  <c r="T177" i="65" s="1"/>
  <c r="X177" i="65" s="1"/>
  <c r="O178" i="65"/>
  <c r="T178" i="65" s="1"/>
  <c r="X178" i="65" s="1"/>
  <c r="O179" i="65"/>
  <c r="T179" i="65" s="1"/>
  <c r="X179" i="65" s="1"/>
  <c r="O180" i="65"/>
  <c r="T180" i="65" s="1"/>
  <c r="X180" i="65" s="1"/>
  <c r="O181" i="65"/>
  <c r="T181" i="65" s="1"/>
  <c r="X181" i="65" s="1"/>
  <c r="O182" i="65"/>
  <c r="T182" i="65" s="1"/>
  <c r="X182" i="65" s="1"/>
  <c r="O183" i="65"/>
  <c r="T183" i="65" s="1"/>
  <c r="X183" i="65" s="1"/>
  <c r="O184" i="65"/>
  <c r="T184" i="65" s="1"/>
  <c r="X184" i="65" s="1"/>
  <c r="O185" i="65"/>
  <c r="T185" i="65" s="1"/>
  <c r="X185" i="65" s="1"/>
  <c r="O186" i="65"/>
  <c r="T186" i="65" s="1"/>
  <c r="X186" i="65" s="1"/>
  <c r="O187" i="65"/>
  <c r="T187" i="65" s="1"/>
  <c r="X187" i="65" s="1"/>
  <c r="O188" i="65"/>
  <c r="T188" i="65" s="1"/>
  <c r="X188" i="65" s="1"/>
  <c r="O189" i="65"/>
  <c r="T189" i="65" s="1"/>
  <c r="X189" i="65" s="1"/>
  <c r="O190" i="65"/>
  <c r="T190" i="65" s="1"/>
  <c r="X190" i="65" s="1"/>
  <c r="O191" i="65"/>
  <c r="T191" i="65" s="1"/>
  <c r="X191" i="65" s="1"/>
  <c r="O192" i="65"/>
  <c r="T192" i="65" s="1"/>
  <c r="X192" i="65" s="1"/>
  <c r="O193" i="65"/>
  <c r="T193" i="65" s="1"/>
  <c r="X193" i="65" s="1"/>
  <c r="O194" i="65"/>
  <c r="T194" i="65" s="1"/>
  <c r="X194" i="65" s="1"/>
  <c r="O195" i="65"/>
  <c r="T195" i="65" s="1"/>
  <c r="X195" i="65" s="1"/>
  <c r="O196" i="65"/>
  <c r="T196" i="65" s="1"/>
  <c r="X196" i="65" s="1"/>
  <c r="O197" i="65"/>
  <c r="T197" i="65" s="1"/>
  <c r="X197" i="65" s="1"/>
  <c r="O198" i="65"/>
  <c r="T198" i="65" s="1"/>
  <c r="X198" i="65" s="1"/>
  <c r="O199" i="65"/>
  <c r="T199" i="65" s="1"/>
  <c r="X199" i="65" s="1"/>
  <c r="O200" i="65"/>
  <c r="T200" i="65" s="1"/>
  <c r="X200" i="65" s="1"/>
  <c r="O201" i="65"/>
  <c r="T201" i="65" s="1"/>
  <c r="X201" i="65" s="1"/>
  <c r="O202" i="65"/>
  <c r="T202" i="65" s="1"/>
  <c r="X202" i="65" s="1"/>
  <c r="O203" i="65"/>
  <c r="T203" i="65" s="1"/>
  <c r="X203" i="65" s="1"/>
  <c r="O204" i="65"/>
  <c r="T204" i="65" s="1"/>
  <c r="X204" i="65" s="1"/>
  <c r="O205" i="65"/>
  <c r="T205" i="65" s="1"/>
  <c r="X205" i="65" s="1"/>
  <c r="O206" i="65"/>
  <c r="T206" i="65" s="1"/>
  <c r="X206" i="65" s="1"/>
  <c r="O207" i="65"/>
  <c r="T207" i="65" s="1"/>
  <c r="X207" i="65" s="1"/>
  <c r="O208" i="65"/>
  <c r="T208" i="65" s="1"/>
  <c r="X208" i="65" s="1"/>
  <c r="O209" i="65"/>
  <c r="T209" i="65" s="1"/>
  <c r="X209" i="65" s="1"/>
  <c r="O210" i="65"/>
  <c r="T210" i="65" s="1"/>
  <c r="X210" i="65" s="1"/>
  <c r="O211" i="65"/>
  <c r="T211" i="65" s="1"/>
  <c r="X211" i="65" s="1"/>
  <c r="O212" i="65"/>
  <c r="T212" i="65" s="1"/>
  <c r="X212" i="65" s="1"/>
  <c r="O213" i="65"/>
  <c r="T213" i="65" s="1"/>
  <c r="X213" i="65" s="1"/>
  <c r="O214" i="65"/>
  <c r="T214" i="65" s="1"/>
  <c r="X214" i="65" s="1"/>
  <c r="O215" i="65"/>
  <c r="T215" i="65" s="1"/>
  <c r="X215" i="65" s="1"/>
  <c r="O216" i="65"/>
  <c r="T216" i="65" s="1"/>
  <c r="X216" i="65" s="1"/>
  <c r="O217" i="65"/>
  <c r="T217" i="65" s="1"/>
  <c r="X217" i="65" s="1"/>
  <c r="O218" i="65"/>
  <c r="T218" i="65" s="1"/>
  <c r="X218" i="65" s="1"/>
  <c r="O219" i="65"/>
  <c r="T219" i="65" s="1"/>
  <c r="X219" i="65" s="1"/>
  <c r="O220" i="65"/>
  <c r="T220" i="65" s="1"/>
  <c r="X220" i="65" s="1"/>
  <c r="O221" i="65"/>
  <c r="T221" i="65" s="1"/>
  <c r="X221" i="65" s="1"/>
  <c r="O222" i="65"/>
  <c r="T222" i="65" s="1"/>
  <c r="X222" i="65" s="1"/>
  <c r="O223" i="65"/>
  <c r="T223" i="65" s="1"/>
  <c r="X223" i="65" s="1"/>
  <c r="O224" i="65"/>
  <c r="T224" i="65" s="1"/>
  <c r="X224" i="65" s="1"/>
  <c r="O225" i="65"/>
  <c r="T225" i="65" s="1"/>
  <c r="X225" i="65" s="1"/>
  <c r="O226" i="65"/>
  <c r="T226" i="65" s="1"/>
  <c r="X226" i="65" s="1"/>
  <c r="O227" i="65"/>
  <c r="T227" i="65" s="1"/>
  <c r="X227" i="65" s="1"/>
  <c r="O228" i="65"/>
  <c r="T228" i="65" s="1"/>
  <c r="X228" i="65" s="1"/>
  <c r="O229" i="65"/>
  <c r="T229" i="65" s="1"/>
  <c r="X229" i="65" s="1"/>
  <c r="O230" i="65"/>
  <c r="T230" i="65" s="1"/>
  <c r="X230" i="65" s="1"/>
  <c r="O231" i="65"/>
  <c r="T231" i="65" s="1"/>
  <c r="X231" i="65" s="1"/>
  <c r="O232" i="65"/>
  <c r="T232" i="65" s="1"/>
  <c r="X232" i="65" s="1"/>
  <c r="O233" i="65"/>
  <c r="T233" i="65" s="1"/>
  <c r="X233" i="65" s="1"/>
  <c r="O234" i="65"/>
  <c r="T234" i="65" s="1"/>
  <c r="X234" i="65" s="1"/>
  <c r="O235" i="65"/>
  <c r="T235" i="65" s="1"/>
  <c r="X235" i="65" s="1"/>
  <c r="O236" i="65"/>
  <c r="T236" i="65" s="1"/>
  <c r="X236" i="65" s="1"/>
  <c r="W236" i="65"/>
  <c r="O237" i="65"/>
  <c r="T237" i="65" s="1"/>
  <c r="X237" i="65" s="1"/>
  <c r="O238" i="65"/>
  <c r="T238" i="65" s="1"/>
  <c r="X238" i="65" s="1"/>
  <c r="O239" i="65"/>
  <c r="T239" i="65" s="1"/>
  <c r="X239" i="65" s="1"/>
  <c r="O240" i="65"/>
  <c r="T240" i="65" s="1"/>
  <c r="X240" i="65" s="1"/>
  <c r="O241" i="65"/>
  <c r="T241" i="65" s="1"/>
  <c r="X241" i="65" s="1"/>
  <c r="O242" i="65"/>
  <c r="T242" i="65" s="1"/>
  <c r="X242" i="65" s="1"/>
  <c r="O243" i="65"/>
  <c r="T243" i="65" s="1"/>
  <c r="X243" i="65" s="1"/>
  <c r="O244" i="65"/>
  <c r="T244" i="65" s="1"/>
  <c r="X244" i="65" s="1"/>
  <c r="O245" i="65"/>
  <c r="T245" i="65" s="1"/>
  <c r="X245" i="65" s="1"/>
  <c r="O246" i="65"/>
  <c r="T246" i="65" s="1"/>
  <c r="X246" i="65" s="1"/>
  <c r="O247" i="65"/>
  <c r="T247" i="65" s="1"/>
  <c r="X247" i="65" s="1"/>
  <c r="O248" i="65"/>
  <c r="T248" i="65" s="1"/>
  <c r="X248" i="65" s="1"/>
  <c r="O249" i="65"/>
  <c r="T249" i="65" s="1"/>
  <c r="X249" i="65" s="1"/>
  <c r="O250" i="65"/>
  <c r="T250" i="65" s="1"/>
  <c r="X250" i="65" s="1"/>
  <c r="O251" i="65"/>
  <c r="T251" i="65" s="1"/>
  <c r="X251" i="65" s="1"/>
  <c r="O252" i="65"/>
  <c r="T252" i="65" s="1"/>
  <c r="X252" i="65" s="1"/>
  <c r="B5" i="120" l="1"/>
  <c r="C7" i="120"/>
  <c r="B7" i="120"/>
  <c r="X4" i="65"/>
  <c r="B11" i="131"/>
  <c r="T254" i="65"/>
  <c r="C4" i="120" s="1"/>
  <c r="X2" i="65"/>
  <c r="W254" i="65"/>
  <c r="C5" i="120" l="1"/>
  <c r="X254" i="65"/>
  <c r="D11" i="131"/>
  <c r="E11" i="131" s="1"/>
  <c r="B12" i="131"/>
  <c r="B8" i="120"/>
  <c r="B10" i="120" s="1"/>
  <c r="D12" i="131" l="1"/>
  <c r="D13" i="131" s="1"/>
  <c r="D23" i="132"/>
  <c r="B13" i="131"/>
  <c r="C8" i="120"/>
  <c r="C10" i="120" s="1"/>
  <c r="D22" i="132" s="1"/>
  <c r="E12" i="131" l="1"/>
  <c r="E13" i="131"/>
  <c r="E15" i="131" s="1"/>
</calcChain>
</file>

<file path=xl/sharedStrings.xml><?xml version="1.0" encoding="utf-8"?>
<sst xmlns="http://schemas.openxmlformats.org/spreadsheetml/2006/main" count="3017" uniqueCount="560">
  <si>
    <t>Date</t>
  </si>
  <si>
    <t>Expense Code</t>
  </si>
  <si>
    <t>Activity Name</t>
  </si>
  <si>
    <t>Expense Name</t>
  </si>
  <si>
    <t>Description of work</t>
  </si>
  <si>
    <t>VAT Rate</t>
  </si>
  <si>
    <t>Description</t>
  </si>
  <si>
    <t>External Party Name</t>
  </si>
  <si>
    <t>Activity Code</t>
  </si>
  <si>
    <t>Activity Description</t>
  </si>
  <si>
    <t>Counsel's Fees</t>
  </si>
  <si>
    <t>Part ID</t>
  </si>
  <si>
    <t>Further Relevant Information</t>
  </si>
  <si>
    <t>Plan, Prepare, Draft, Review</t>
  </si>
  <si>
    <t>Part 1</t>
  </si>
  <si>
    <t>REFERENCE AND LOOKUP TABLE FOR ACTIVITIES</t>
  </si>
  <si>
    <t>Activity Sort Order Number</t>
  </si>
  <si>
    <t>Expense Sort Order Number</t>
  </si>
  <si>
    <t xml:space="preserve">REFERENCE AND LOOKUP TABLE FOR EXPENSES </t>
  </si>
  <si>
    <t>Court Fees</t>
  </si>
  <si>
    <t>Travel Expenses</t>
  </si>
  <si>
    <t>Total</t>
  </si>
  <si>
    <t>FE Allowed</t>
  </si>
  <si>
    <t>FE Rate Allowed</t>
  </si>
  <si>
    <t>FE Claimed</t>
  </si>
  <si>
    <t>FE Rate Claimed</t>
  </si>
  <si>
    <t>Time Claimed</t>
  </si>
  <si>
    <t>Time Allowed</t>
  </si>
  <si>
    <t>FE Grade Allowed</t>
  </si>
  <si>
    <t>FE Grade Claimed</t>
  </si>
  <si>
    <t>Profit Costs Claimed</t>
  </si>
  <si>
    <t>Profit Costs Allowed</t>
  </si>
  <si>
    <t>VAT Allowed</t>
  </si>
  <si>
    <t>VAT Claimed</t>
  </si>
  <si>
    <t>C10</t>
  </si>
  <si>
    <t>C11</t>
  </si>
  <si>
    <t>Billable travel and waiting time</t>
  </si>
  <si>
    <t>C12</t>
  </si>
  <si>
    <t>Bill of costs</t>
  </si>
  <si>
    <t>Bank Fees</t>
  </si>
  <si>
    <t>Draftsman Fees</t>
  </si>
  <si>
    <t xml:space="preserve">Internal Solicitor Fees </t>
  </si>
  <si>
    <t>External Solicitor Fees</t>
  </si>
  <si>
    <t>Findings</t>
  </si>
  <si>
    <t>Code</t>
  </si>
  <si>
    <t>Finding</t>
  </si>
  <si>
    <t>Finding Code</t>
  </si>
  <si>
    <t>Finding Text</t>
  </si>
  <si>
    <t>Fee Earners &amp; Rates</t>
  </si>
  <si>
    <t>Parts</t>
  </si>
  <si>
    <t>Summary By Activity</t>
  </si>
  <si>
    <t>Grand Total</t>
  </si>
  <si>
    <t>FE</t>
  </si>
  <si>
    <t>FE Name</t>
  </si>
  <si>
    <t>FE Status</t>
  </si>
  <si>
    <t>FE Grade</t>
  </si>
  <si>
    <t>Assessor's Comments:</t>
  </si>
  <si>
    <t>Claimed Profit Costs</t>
  </si>
  <si>
    <t>Claimed VAT</t>
  </si>
  <si>
    <t>Allowed Profit Costs</t>
  </si>
  <si>
    <t>Allowed VAT</t>
  </si>
  <si>
    <t>Summary Of Communications</t>
  </si>
  <si>
    <t>Claimed Time</t>
  </si>
  <si>
    <t>Allowed Time</t>
  </si>
  <si>
    <t>Assessor's Comments</t>
  </si>
  <si>
    <t>Disbs Claimed</t>
  </si>
  <si>
    <t>Disbs Allowed</t>
  </si>
  <si>
    <t>OPG Fee</t>
  </si>
  <si>
    <t>Office copy</t>
  </si>
  <si>
    <t>Courier charges</t>
  </si>
  <si>
    <t>Land Registry Fee</t>
  </si>
  <si>
    <t>Other  Disbursements</t>
  </si>
  <si>
    <t>D10</t>
  </si>
  <si>
    <t>D11</t>
  </si>
  <si>
    <t>D12</t>
  </si>
  <si>
    <t>D13</t>
  </si>
  <si>
    <t>Background Information</t>
  </si>
  <si>
    <t>Values</t>
  </si>
  <si>
    <t>Bill Summary</t>
  </si>
  <si>
    <t>Claimed</t>
  </si>
  <si>
    <t>Allowed</t>
  </si>
  <si>
    <t>Profit Costs</t>
  </si>
  <si>
    <t>VAT</t>
  </si>
  <si>
    <t>Disbursements</t>
  </si>
  <si>
    <t>Assessment Fee</t>
  </si>
  <si>
    <t>Provisionally assessed:</t>
  </si>
  <si>
    <t>By Costs Officer</t>
  </si>
  <si>
    <t>IN THE COURT OF PROTECTION</t>
  </si>
  <si>
    <t>Claim No</t>
  </si>
  <si>
    <t>MENTAL CAPACITY ACT 2005</t>
  </si>
  <si>
    <t>SCCO Reference</t>
  </si>
  <si>
    <t>PATIENT:</t>
  </si>
  <si>
    <t xml:space="preserve">PLEASE COMPLETE THE SUMMARY BELOW BEFORE SUBMITTING YOUR BILL FOR A CERTIFICATE. </t>
  </si>
  <si>
    <t>FAILURE TO COMPLETE THE SUMMARY, WILL RESULT IN YOUR BILL BEING RETURNED.</t>
  </si>
  <si>
    <t>Total Costs</t>
  </si>
  <si>
    <t>(excluding assessment fee)</t>
  </si>
  <si>
    <t xml:space="preserve">Amount of Original Bill </t>
  </si>
  <si>
    <r>
      <t xml:space="preserve">- </t>
    </r>
    <r>
      <rPr>
        <b/>
        <sz val="11"/>
        <rFont val="Arial"/>
      </rPr>
      <t xml:space="preserve">Amount Disallowed </t>
    </r>
  </si>
  <si>
    <t xml:space="preserve">Allowed Amount </t>
  </si>
  <si>
    <t>Cost of  Assessment</t>
  </si>
  <si>
    <t xml:space="preserve">If required by the Cost Officer to serve the bill on interested party/parties please give date of service. </t>
  </si>
  <si>
    <t>Final Costs Certificate</t>
  </si>
  <si>
    <t>In the High Court of Justice</t>
  </si>
  <si>
    <t>Senior Courts Costs Office</t>
  </si>
  <si>
    <t>S.C.C.O. Ref:</t>
  </si>
  <si>
    <t>Sent from: Court of Protection</t>
  </si>
  <si>
    <t>Case No.</t>
  </si>
  <si>
    <t>Patient/Donor</t>
  </si>
  <si>
    <t>Solicitor's Ref.</t>
  </si>
  <si>
    <t>Costs Officer</t>
  </si>
  <si>
    <t>has assessed the total costs at</t>
  </si>
  <si>
    <t xml:space="preserve">inclusive of </t>
  </si>
  <si>
    <t>V.A.T.</t>
  </si>
  <si>
    <t>(including</t>
  </si>
  <si>
    <t>for the costs of the detailed  assessment)</t>
  </si>
  <si>
    <t>The Senior Courts Costs Office, Court of Protection Section, Thomas More Building, Royal Courts of Justice, Strand, London, WC2A 2LL is open between 10.00 a.m. and 4.30 p.m. Monday to Friday. When corresponding with the court, please address forms and letters to the Court Manager and quote the SCCO reference number.</t>
  </si>
  <si>
    <t>OPG105 overall figure of estimated costs for this period (if general management):</t>
  </si>
  <si>
    <t>Activity Sort Order</t>
  </si>
  <si>
    <t>Party</t>
  </si>
  <si>
    <t>No</t>
  </si>
  <si>
    <t>(blank)</t>
  </si>
  <si>
    <t>Bill Detail (print)</t>
  </si>
  <si>
    <t>C01</t>
  </si>
  <si>
    <t>C02</t>
  </si>
  <si>
    <t>C03</t>
  </si>
  <si>
    <t>C04</t>
  </si>
  <si>
    <t>C05</t>
  </si>
  <si>
    <t>C06</t>
  </si>
  <si>
    <t>C07</t>
  </si>
  <si>
    <t>C08</t>
  </si>
  <si>
    <t>C09</t>
  </si>
  <si>
    <t>D01</t>
  </si>
  <si>
    <t>D02</t>
  </si>
  <si>
    <t>D03</t>
  </si>
  <si>
    <t>D04</t>
  </si>
  <si>
    <t>D05</t>
  </si>
  <si>
    <t>D06</t>
  </si>
  <si>
    <t>D07</t>
  </si>
  <si>
    <t>D08</t>
  </si>
  <si>
    <t>D09</t>
  </si>
  <si>
    <t>Directions/comments/subject to:</t>
  </si>
  <si>
    <t>Arranging electronic payment</t>
  </si>
  <si>
    <t>Arranging cheque payment</t>
  </si>
  <si>
    <t>Summary By Fee Earner Grade</t>
  </si>
  <si>
    <t>Have you complied with the Costs officer’s directions, if any?
(if not please give reasons)</t>
  </si>
  <si>
    <t xml:space="preserve"> </t>
  </si>
  <si>
    <t>Details</t>
  </si>
  <si>
    <t>Non Welfare Cases - Value and breakdown of P's assets (if known)</t>
  </si>
  <si>
    <t>Personal Attendances</t>
  </si>
  <si>
    <t>Timed Telephone Calls</t>
  </si>
  <si>
    <t>Telephone Calls</t>
  </si>
  <si>
    <t>Hearing Attendances</t>
  </si>
  <si>
    <t>Expert Fee</t>
  </si>
  <si>
    <t>Profit Allowed</t>
  </si>
  <si>
    <t>Profit Claimed</t>
  </si>
  <si>
    <t>Disbs. Claimed</t>
  </si>
  <si>
    <t>Disbs. Allowed</t>
  </si>
  <si>
    <t xml:space="preserve">Time Allowed </t>
  </si>
  <si>
    <t xml:space="preserve">Time Claimed </t>
  </si>
  <si>
    <t>FE Rate Effective From</t>
  </si>
  <si>
    <t>OPG Case No.</t>
  </si>
  <si>
    <r>
      <rPr>
        <b/>
        <sz val="10"/>
        <rFont val="Arial"/>
      </rPr>
      <t>12345678</t>
    </r>
  </si>
  <si>
    <t xml:space="preserve">MENTAL CAPACITY ACT 2005 </t>
  </si>
  <si>
    <t>SCCO Reference:</t>
  </si>
  <si>
    <t>(Complete if known)</t>
  </si>
  <si>
    <t>IN THE MATTER OF</t>
  </si>
  <si>
    <t xml:space="preserve">John Smith </t>
  </si>
  <si>
    <t>(A Protected Party)</t>
  </si>
  <si>
    <t>Detailed Bill of costs of the Deputy in respect of General management of the Protected Party's affairs for the period 03/03/2020 to 02/03/2021to be assessed on the standard basis pursuant to the First General Order dated 03/03/2020 and the General Direction dated 19/11/1982</t>
  </si>
  <si>
    <t xml:space="preserve">321 Legal </t>
  </si>
  <si>
    <t>Address</t>
  </si>
  <si>
    <t>1 Main Street
Birmingham
B2 5LL</t>
  </si>
  <si>
    <t>Solicitor's Reference</t>
  </si>
  <si>
    <t>Ref: GHI/1/2/3</t>
  </si>
  <si>
    <t>Email</t>
  </si>
  <si>
    <t>georgia.ison@321legal.co.uk</t>
  </si>
  <si>
    <t>(for return of assessed bill)</t>
  </si>
  <si>
    <t>VAT No.</t>
  </si>
  <si>
    <r>
      <rPr>
        <b/>
        <sz val="10"/>
        <rFont val="Arial"/>
      </rPr>
      <t>GB 12345678</t>
    </r>
  </si>
  <si>
    <t>In the interests of proportionality, the approximate value of the Protected Party's estate is £70,000.00. These funds are held within the Deputyship bank account and a direct saver with NS&amp;I. 
By way of income, the Protected Party is in receipt of state pension payments.</t>
  </si>
  <si>
    <t>By way of background, the Protected Party is a permanent resident of a Care Home, having been first admitted as a resident in May 2019. He was previously diagnosed with paranoid schizophrenia at 18, and later vascular dementia in February 2018. His placement at the home is funded through S117 funding from the Local Authority.</t>
  </si>
  <si>
    <t xml:space="preserve">In April 2020, the fee earner completed the relevant forms to make an application for a new Deputyship account to be opened with Arbuthnot Latham. Furthermore, it was necessary to register the Order with key parties, including banks and pension providers. </t>
  </si>
  <si>
    <t>In May 2020, the fee earner was engaged in applying for a fee remission in respect of the annual supervision fee payable to the OPG. This necessitated the completion of the OPG120 form.</t>
  </si>
  <si>
    <t>On 23 June 2020, the Deputy attended upon the Protected Party at the care home, providing the COP14, and explaining the Court Order and the role that the Deputy would play in managing his property and finances. The Protected Party  confirmed that he did not have any questions, and they discussed the clearance of his flat. The Protected Party advised that he would like to keep his TV, and a number of personal photographs.</t>
  </si>
  <si>
    <t xml:space="preserve">During the period, steps were taken to terminate the tenancy in place with the Housing Trust in respect of the rental property, where the Protected Party had previously resided. Issues were experienced in respect of the account held with United Utilities at the property, as conflicting correspondences were received advising that there were arrears owing, however that also a refund was owed to the Protected Party. Whilst the tenancy was still in place, the fee earner ensured that the required unoccupied insurance was in place, and in addition that regular visits were undertaken at the property to comply with the terms of the policy, and to ensure that the property remained safe and secure. It was also vital to arrange for the items contained in the property to be cleared. </t>
  </si>
  <si>
    <t xml:space="preserve">In October 2020, contact was made with a number of local Solicitors firms, in order to ascertain whether they had previously prepared and held a will for the Protected Party. </t>
  </si>
  <si>
    <t xml:space="preserve">This matter was dealt with by Grade D fee earners in the main, with assistance from other fee earners where necessary. </t>
  </si>
  <si>
    <t>The Costs Officer is invited to note that following the hourly rates case which was released on the 30 September 2020, we have applied the recommended 20% uplift to the 2010 Guideline Hourly Rates in accordance with Master Whalan’s decision. The Grade A Deputy worked out of the central Manchester office during the management period, and therefore has been claimed at the appropriate hourly rate for that area (National 1)’.</t>
  </si>
  <si>
    <t>GHI</t>
  </si>
  <si>
    <t>Georgia Ison</t>
  </si>
  <si>
    <t>Partner</t>
  </si>
  <si>
    <t>A</t>
  </si>
  <si>
    <t>Working from Manchester Office</t>
  </si>
  <si>
    <t>03/03/2020 to 29/09/2020</t>
  </si>
  <si>
    <t>GHI2</t>
  </si>
  <si>
    <t>30/09/2020 to 02/03/2021</t>
  </si>
  <si>
    <t>ABC</t>
  </si>
  <si>
    <t>Ajay Chaudry</t>
  </si>
  <si>
    <t>Assistant Solicitor</t>
  </si>
  <si>
    <t>B</t>
  </si>
  <si>
    <t>ABC2</t>
  </si>
  <si>
    <t>DEF</t>
  </si>
  <si>
    <t>Danielle Fisher</t>
  </si>
  <si>
    <t>Legal Executive</t>
  </si>
  <si>
    <t>C</t>
  </si>
  <si>
    <t>DEF2</t>
  </si>
  <si>
    <t>JKL</t>
  </si>
  <si>
    <t>Josephine Littlewood</t>
  </si>
  <si>
    <t>Paralegal</t>
  </si>
  <si>
    <t>D</t>
  </si>
  <si>
    <t>JKL2</t>
  </si>
  <si>
    <t>IVP</t>
  </si>
  <si>
    <t>Insurance Visit Paralegal</t>
  </si>
  <si>
    <t>Insurance Visit Paralegal (Half Grade D Rate)</t>
  </si>
  <si>
    <t>IVP2</t>
  </si>
  <si>
    <t>Deputyship Administration - to 29/09/2020</t>
  </si>
  <si>
    <t>Part 2</t>
  </si>
  <si>
    <t>Deputyship Administration - from 30/9/2020</t>
  </si>
  <si>
    <t>Engaged in a lengthy call with the Protected Party.</t>
  </si>
  <si>
    <t xml:space="preserve">Protected Party </t>
  </si>
  <si>
    <t>Reviewing and revising the schedule of assets, income and expenditure, to ensure that the same reflected the current financial position.</t>
  </si>
  <si>
    <t>Preparing long letter to Arbuthnot Latham opening new Deputyship account.</t>
  </si>
  <si>
    <t>Arbuthnot Latham</t>
  </si>
  <si>
    <t xml:space="preserve">Drafting the COP14 to serve notice of the application upon the Protected Party </t>
  </si>
  <si>
    <t>Conducting a review of the Protected Party 's matter and ascertaining the actions required to progress the same.</t>
  </si>
  <si>
    <t>Considering the Order received from the Court, and noting the authorities granted to the Deputy under the same.</t>
  </si>
  <si>
    <t>Completing the Court of Protection account forms for submission to Arbuthnot Latham.</t>
  </si>
  <si>
    <t>Drafting the Deputyship account request forms for submission to Arbuthnot Latham.</t>
  </si>
  <si>
    <t>Reviewing the rental account statement, and ascertaining that the payments were up to date. Noting the next steps in advising Housing Benefit that the Protected Party was now in care.</t>
  </si>
  <si>
    <t>Perusing the care home invoice received, and thereafter making a payment in settlement of the same.</t>
  </si>
  <si>
    <t xml:space="preserve">Care Home </t>
  </si>
  <si>
    <t>Considering non-routine correspondence from Pension Credit, and noting the key information as to the Protected Party 's entitlement.</t>
  </si>
  <si>
    <t>Reviewing non-routine correspondence from the Council, and noting the position as to the housing benefit and council tax support being received by the Protected Party .</t>
  </si>
  <si>
    <t>Perusing non-routine correspondence from the OPG, and noting that the annual supervision fee was due.</t>
  </si>
  <si>
    <t>Engaged in completing the OPG120 form to apply for a fee exemption in respect of the annual supervision fee.</t>
  </si>
  <si>
    <t>Considering non-routine correspondence from Halifax, and amending the financial schedule accordingly.</t>
  </si>
  <si>
    <t>Perusing non-routine correspondence from Halifax, and noting the next steps required in completing the account access forms. Also extracting the key details as to the accounts held by the Protected Party .</t>
  </si>
  <si>
    <t>Completing the Halifax access forms to register the Deputyship over the Protected Party 's accounts.</t>
  </si>
  <si>
    <t>Reviewing and certifying the Halifax forms as Deputy.</t>
  </si>
  <si>
    <t>Speaking with the Protected Party regarding his care needs and placement at the home.</t>
  </si>
  <si>
    <t>Considering the position as to the annual supervision fee which remained outstanding, and ascertaining the course of action to be taken as Deputy</t>
  </si>
  <si>
    <t>Perusing non-routine correspondence from Pension Credit, and noting the key details as to the Protected Party s entitlement.</t>
  </si>
  <si>
    <t>Reviewing various items of correspondence from the Council, and extracting the information required to progress matters.</t>
  </si>
  <si>
    <t>Considering non-routine correspondence from the bank, and noting the salient points regarding the account held.</t>
  </si>
  <si>
    <t>Reviewing non-routine correspondence from the Council, and noting the key details required to progress matters.</t>
  </si>
  <si>
    <t>Perusing non-routine correspondence from the bank, and extracting the key information regarding the Protected Party's accounts.</t>
  </si>
  <si>
    <t>Considering non-routine correspondence from the Council, and noting the salient points.</t>
  </si>
  <si>
    <t>Reviewing non-routine correspondence from the bank, and noting the key details as to the accounts held.</t>
  </si>
  <si>
    <t>Attending upon the Protected Party  at the care home, providing the COP14, and explaining the Court Order and the role that the Deputy would play in managing his property and finances. The Protected Party  confirmed that he did not have any questions, and they discussed the clearance of his flat. The Protected Party  advised that he would like to keep his TV, and a number of personal photographs.</t>
  </si>
  <si>
    <t>Meeting with the care worker at the care home, who confirmed that the Protected Party was a permanent resident, and that he was subject to a DOLS. Being advised that the Protected Party  did not have any visitors, and that his fees were being paid by the Council.</t>
  </si>
  <si>
    <t>Travel to and from the attendance at the care home.</t>
  </si>
  <si>
    <t>Paid travel expenses (15 miles at 45 pence per mile)</t>
  </si>
  <si>
    <t>Speaking with the care home, in order to arrange an attendance upon the Protected Party. Noting the need to wear PPE, and that visiting time was very limited.</t>
  </si>
  <si>
    <t>Perusing non-routine correspondence from Halifax, and noting the PIN number provided.</t>
  </si>
  <si>
    <t>Undertaking a detailed review of the Protected Party 's affairs, including his residence at the care home, the DOLS in place, and the ongoing tenancy. Ascertaining the next steps in clearing out the property and cancelling the tenancy in place.</t>
  </si>
  <si>
    <t>Considering non-routine correspondence from Halifax, and noting the planned decrease in the interest rate on the Protected Party 's savings account.</t>
  </si>
  <si>
    <t>Reviewing and revising the schedule of assets, income and expenditure, to ensure that the same reflected the current financial position,</t>
  </si>
  <si>
    <t>Considering and certifying the Arbuthnot Latham forms as Deputy.</t>
  </si>
  <si>
    <t>Reviewing the position as to the tenancy in place, and noting the need to arrange for the locks to be changed at the property.</t>
  </si>
  <si>
    <t>Engaged in finalising the Arbuthnot Latham account opening forms.</t>
  </si>
  <si>
    <t>Perusing non-routine correspondence from the Housing Trust, and ascertaining the next steps in respect of termination of the tenancy.</t>
  </si>
  <si>
    <t>Considering the care home invoice received, and thereafter arranging payment in settlement of the same.</t>
  </si>
  <si>
    <t>Reviewing the response received from the OPG, and noting the further information required to progress the fee exemption application.</t>
  </si>
  <si>
    <t>Attending at the rental property, which was secure. Also noting the key safe fitted to the exterior of the building, and noting the need to consult the housing trust as to entry.</t>
  </si>
  <si>
    <t>Protected Party's Rental Property</t>
  </si>
  <si>
    <t>Travel to and from the Protected Party 's rental property.</t>
  </si>
  <si>
    <t>Perusing non-routine correspondence from the DWP as to the Protected Party 's pension credit, and noting the information required to progress matters.</t>
  </si>
  <si>
    <t>Considering the correspondence received from the OPG as to the fee remission/exemption application, and thereafter collating the further evidence as to the Protected Party 's benefits and pension credit.</t>
  </si>
  <si>
    <t>Preparing a further copy of the OPG120 with additional evidence as requested by the OPG.</t>
  </si>
  <si>
    <t>Receiving a call from the Protected Party who requested additional funds.</t>
  </si>
  <si>
    <t>Attending at the property to ensure that the same was safe and secure, and that the water system was off and drained. Also collecting a significant amount of mail which had built up.</t>
  </si>
  <si>
    <t>Travel to and from the attendance at the rental property.</t>
  </si>
  <si>
    <t>Reviewing non-routine correspondence from NS&amp;I, and noting the current level of funds held in the investment account.</t>
  </si>
  <si>
    <t>Ascertaining the course of action to be taken in respect of attendances at the rental property and the position as to the stop tap.</t>
  </si>
  <si>
    <t>Preparing a file note to evidence the attendance upon the property on 10 August 2020</t>
  </si>
  <si>
    <t>It was necessary to visit the property to ensure that the building was secure as per the terms of the unoccupied property insurance in place. Also collating any items of post and documentation relating to the Protected Party 's property and financial affairs.</t>
  </si>
  <si>
    <t>Drafting an attendance note to evidence the visit to the property on 26 August 2020.</t>
  </si>
  <si>
    <t>Reviewing the care home invoice received, and making a payment in settlement of the same.</t>
  </si>
  <si>
    <t>Considering non-routine correspondence from Eon, and noting the electricity charges incurred.</t>
  </si>
  <si>
    <t>Perusing non-routine correspondence from United Utilities, and noting the overdue payment.</t>
  </si>
  <si>
    <t>Considering the progress made in respect of the clearing of the property and terminating of the tenancy, and creating an agenda of the next steps.</t>
  </si>
  <si>
    <t>Preparing a file note to evidence the recent attendance on the property on 9 September 2020.</t>
  </si>
  <si>
    <t>Undertaking a detailed review of the 79 items of post collected from the Protected Party 's property, in order to identify details of any assets, sources of income, items of expenditure or debts held by the Protected Party  that had not yet been identified.</t>
  </si>
  <si>
    <t>Perusing non-routine correspondence from Halifax, and noting the current funds held in the Protected Party 's two accounts.</t>
  </si>
  <si>
    <t>Reviewing and revising the schedule of assets, income and expenditure, to ensure that the same reflected the financial position following the thorough review of the items of post collated from the property.</t>
  </si>
  <si>
    <t>Engaged in a further lengthy call with the Protected Party regarding the Protected Party's finances and the steps being taken to terminate the tenancy still in place.</t>
  </si>
  <si>
    <t>Considering non-routine correspondence from Halifax, and noting that there had been no transactions on the Protected Party 's accounts for the period queried,</t>
  </si>
  <si>
    <t>Perusing further correspondence from Halifax, and reviewing the transactions, interest accrued and balance of funds on the account ending 8094.</t>
  </si>
  <si>
    <t>Reviewing an additional item of correspondence from Halifax, and reviewing the transactions, interest accrued and current balance of the account ending 9425.</t>
  </si>
  <si>
    <t>Considering the care fee invoice received, noting the charges incurred, and making a payment in settlement of the same.</t>
  </si>
  <si>
    <t>It was necessary to visit the property to ensure that the building was secure as per the terms of the unoccupied property insurance in place. Also collating any items of post and documentation relating to the Protected Party 's property and financial affairs. In addition, taking photographs to prepare an inventory of the contents.</t>
  </si>
  <si>
    <t>Reviewing the position as to the rental property, and noting the next steps in drafting an inventory of the contents.</t>
  </si>
  <si>
    <t>Perusing non-routine correspondence from United Utilities, noting that the Deputy had been registered against the account, and noting that the account was in credit.</t>
  </si>
  <si>
    <t>Drafting a file note to evidence the recent visit upon the property on 24 September 2020</t>
  </si>
  <si>
    <t>Considering non-routine correspondence from RSA, and noting that there was no policy in place.</t>
  </si>
  <si>
    <t>7 Telephone Calls</t>
  </si>
  <si>
    <t>10 Telephone Calls</t>
  </si>
  <si>
    <t>11 Telephone Calls</t>
  </si>
  <si>
    <t>20 Telephone Calls</t>
  </si>
  <si>
    <t>5 Letters</t>
  </si>
  <si>
    <t>8 Letters</t>
  </si>
  <si>
    <t>10 Letters</t>
  </si>
  <si>
    <t>16 Letters</t>
  </si>
  <si>
    <t>2 Telephone Calls</t>
  </si>
  <si>
    <t>Housing Trust</t>
  </si>
  <si>
    <t>15 Letters</t>
  </si>
  <si>
    <t>1 Letter</t>
  </si>
  <si>
    <t>2 Letters</t>
  </si>
  <si>
    <t>6 Letters</t>
  </si>
  <si>
    <t>Halifax</t>
  </si>
  <si>
    <t>NS&amp;I</t>
  </si>
  <si>
    <t>4 Letters</t>
  </si>
  <si>
    <t>Pension Credit</t>
  </si>
  <si>
    <t>Pension Service</t>
  </si>
  <si>
    <t>Deputy</t>
  </si>
  <si>
    <t>3 Letters</t>
  </si>
  <si>
    <t>OPG</t>
  </si>
  <si>
    <t>3 Telephone Calls</t>
  </si>
  <si>
    <t>1 Telephone Call</t>
  </si>
  <si>
    <t>Community Mental Health Team</t>
  </si>
  <si>
    <t>DWP</t>
  </si>
  <si>
    <t>TV Licensing</t>
  </si>
  <si>
    <t>Eon</t>
  </si>
  <si>
    <t>4 Telephone Calls</t>
  </si>
  <si>
    <t>United Utilities</t>
  </si>
  <si>
    <t>British Gas</t>
  </si>
  <si>
    <t>Yorkshire Building Society</t>
  </si>
  <si>
    <t>Protected Party's Mother</t>
  </si>
  <si>
    <t>5 Enclosure Letters</t>
  </si>
  <si>
    <t>RSA</t>
  </si>
  <si>
    <t>Yorkshire Bank</t>
  </si>
  <si>
    <t>Case Manager</t>
  </si>
  <si>
    <t>Court</t>
  </si>
  <si>
    <t>Counsel</t>
  </si>
  <si>
    <t>2 Enclosure Letters</t>
  </si>
  <si>
    <t>Property Team</t>
  </si>
  <si>
    <t>High Street Solicitors</t>
  </si>
  <si>
    <t>Clearance Agent</t>
  </si>
  <si>
    <t>Reviewing the transactions on the Deputyship account, and extracting the key details to prepare an account spreadsheet.</t>
  </si>
  <si>
    <t>Perusing non-routine correspondence from Eon, and noting the planned changes to the energy prices.</t>
  </si>
  <si>
    <t>Reviewing further correspondence from Eon, and noting the outstanding electricity balance.</t>
  </si>
  <si>
    <t>Considering non-routine correspondence from United Utilities, and noting the details of the monies owing.</t>
  </si>
  <si>
    <t>Perusing further correspondence from United Utilities, and noting the credit balance and the fact that a refund was owed.</t>
  </si>
  <si>
    <t>It was necessary to visit the property to ensure that the building was secure as per the terms of the unoccupied property insurance in place. Also collating any items of post and documentation relating to the Protected Party 's property and financial affairs. Thereafter reviewing the chattels at the property.</t>
  </si>
  <si>
    <t>Preparing a file note to evidence the attendance at the property on 7 October 2020.</t>
  </si>
  <si>
    <t>Engaged in drafting a spreadsheet in respect of the Arbuthnot Latham Deputyship account. Thereafter reconciling the transactions for the period 28 August 2020 to 2 October 2020 to ensure all was in order.</t>
  </si>
  <si>
    <t xml:space="preserve">Placing a call to United Utilities, due to the confusion as to whether the Protected Party's account was in credit and that there was a refund owing, or if there was an outstanding balance to settle. </t>
  </si>
  <si>
    <t>Drafting an attendance note to evidence the recent call with the Housing Trust.</t>
  </si>
  <si>
    <t>Drafting a file note to document the telephone call with United Utilities.</t>
  </si>
  <si>
    <t>Considering non-routine correspondence from the DWP, and noting the Protected Party 's weekly entitlement to DLA.</t>
  </si>
  <si>
    <t>Perusing non-routine correspondence from Eon, and noting the payment owing.</t>
  </si>
  <si>
    <t>Considering the position as to the clearance of the property and the ongoing tenancy, and noting the next steps in arranging for the chattels to be valued.</t>
  </si>
  <si>
    <t>It was necessary to visit the property to ensure that the building was secure as per the terms of the unoccupied property insurance in place. Also collating any items of post and documentation relating to the Protected Party 's property and financial affairs. Thereafter undertaking a detailed search of the property to locate a will for the Protected Party .</t>
  </si>
  <si>
    <t>Considering the invoice received, noting the charges, and making payment of the same.</t>
  </si>
  <si>
    <t>Reviewing whether the Protected Party  had a will in place, and noting that no will had been located at the property.</t>
  </si>
  <si>
    <t>Perusing the valuation received, and considering the inventory of each room prepared.</t>
  </si>
  <si>
    <t>Reviewing non-routine correspondence from Eon, and noting the electricity charges owing.</t>
  </si>
  <si>
    <t>Perusing non-routine correspondence from the Housing Trust, and noting the annual service charge payable.</t>
  </si>
  <si>
    <t>Considering non-routine correspondence from United Utilities, and noting the outstanding balance being chased, even though the account had been closed</t>
  </si>
  <si>
    <t>Drafting a file note to evidence the recent telephone call with Care Home.</t>
  </si>
  <si>
    <t>Reviewing non-routine correspondence from the Housing Trust, and noting the arrears on the Protected Party 's account.</t>
  </si>
  <si>
    <t>Preparing an attendance note to document the visit to the property on 20 October 2020.</t>
  </si>
  <si>
    <t>Considering non-routine correspondence from Eon, and noting that statements and bills would now be provided electronically.</t>
  </si>
  <si>
    <t>Reviewing the position as to the clearance of the property and terminating of the tenancy, and considering the clearance quote obtained, and the need to arrange a draw down from the Protected Party 's bank accounts to cover the arrears owing to the Housing Trust.</t>
  </si>
  <si>
    <t>Conducting a review of the Protected Party 's affairs and creating an agenda of the next steps in arranging the clearance of the property, cancellation of the tenancy, and the closing of the Protected Party 's bank accounts.</t>
  </si>
  <si>
    <t>Perusing non-routine correspondence from the Pension Service, and noting that the Deputy was now registered against the account.</t>
  </si>
  <si>
    <t>Making a best interests decision as to how to proceed in respect of the property clearance and ending the tenancy.</t>
  </si>
  <si>
    <t>Conducting research to identify local Solicitors who may hold a copy of a will for the Protected Party .</t>
  </si>
  <si>
    <t>Drafting a file note to evidence the various calls made to the Solicitor firms.</t>
  </si>
  <si>
    <t>Considering the actions to be taken to progress the clearance of the rental property and termination of the tenancy.</t>
  </si>
  <si>
    <t>Reviewing non-routine correspondence from British Gas, and noting the projected charges for the period.</t>
  </si>
  <si>
    <t>Perusing non-routine correspondence from the Housing Trust, and noting the gas safety check to be conducted.</t>
  </si>
  <si>
    <t>Considering non-routine correspondence from United Utilities, and noting the outstanding balance owing.</t>
  </si>
  <si>
    <t>Conducting a review of the current position and assessing the course of action to be taken in respect of the property.</t>
  </si>
  <si>
    <t>Reviewing the position as to the property, and noting that the Protected Party  was current in hospital. Ascertaining the course of action to be taken in settling the rental arrears and terminating the tenancy.</t>
  </si>
  <si>
    <t>Completing the termination of tenancy forms.</t>
  </si>
  <si>
    <t>Considering the current position and assessing the actions required to progress matters.</t>
  </si>
  <si>
    <t>Engaged in a call with the Housing Trust, to discuss the issues with the United Utilities account in respect of the property.</t>
  </si>
  <si>
    <t>Considering and certifying the termination notice as Deputy.</t>
  </si>
  <si>
    <t>Considering the current position and assessing the actions required to progress matters as Deputy.</t>
  </si>
  <si>
    <t>Drafting a file note to evidence the recent attendance at the property.</t>
  </si>
  <si>
    <t>Engaged in a call with the Protected Party.</t>
  </si>
  <si>
    <t>Reviewing non-routine correspondence from Eon, and noting the charges outstanding.</t>
  </si>
  <si>
    <t>Considering the next steps in arranging for the clearance of the property, and making a note of the items which the Protected Party  wished to retain.</t>
  </si>
  <si>
    <t>Reviewing the progress made in clearing the property, however noting that the TV requested by the Protected Party  could not be located.</t>
  </si>
  <si>
    <t>Attending at the property to undertake a full clearance of the belongings and items inside. Also ensuring that the property was safe and secure in line with the insurance requirements, and collating any items of post.</t>
  </si>
  <si>
    <t>Preparing an attendance note to document the visit to the property.</t>
  </si>
  <si>
    <t>Considering the care fee invoice received, and thereafter preparing a payment in settlement of the same.</t>
  </si>
  <si>
    <t>Contacting United Utilities, and explaining the issues arising with the Protected Party's account being under the incorrect name. Explaining the urgent nature of needing clarification due to the termination of the tenancy which was upcoming.</t>
  </si>
  <si>
    <t>Drafting a file note to evidence the recent telephone call with United Utilities.</t>
  </si>
  <si>
    <t>Reviewing the progress made in respect of the property clearance, and noting the next steps in obtaining final meter readings.</t>
  </si>
  <si>
    <t>Perusing non-routine correspondence from Halifax, and noting the requirement of the Deputy attending in branch in order to close the account.</t>
  </si>
  <si>
    <t>Considering the current position in respect of the Halifax account, and noting the next steps in arranging for the Deputy to attend in branch.</t>
  </si>
  <si>
    <t>Perusing non-routine correspondence from United Utilities, and noting the outstanding balance on the water account.</t>
  </si>
  <si>
    <t>Reviewing further correspondence from United Utilities, and amending the financial schedule accordingly.</t>
  </si>
  <si>
    <t>Considering the position as to the annual supervision fee, and noting that the Protected Party  was no longer in receipt of pension credit, and that therefore the exemption needed to be cancelled.</t>
  </si>
  <si>
    <t>Perusing non-routine correspondence from Liberty, and noting the gas safety check appointment in place.</t>
  </si>
  <si>
    <t>Completing the OPG120 in order to apply for a fee remission.</t>
  </si>
  <si>
    <t>Speaking with United Utilities, and being advised that the account could not be discussed with the fee earner. Explaining of the ongoing issues and delays faced and that this was a matter of urgency.</t>
  </si>
  <si>
    <t>It was necessary to visit the property to ensure that the building was secure as per the terms of the unoccupied property insurance in place. Also collating any items of post and documentation relating to the Protected Party 's property and financial affairs. Taking the final meter readings as to tenancy was due to end shortly.</t>
  </si>
  <si>
    <t>The fee earner attended at the property in order to hand over the keys to the Housing Trust, as the tenancy had now been terminated.</t>
  </si>
  <si>
    <t>Preparing an attendance note to document the telephone call with United Utilities.</t>
  </si>
  <si>
    <t>Preparing a file note to evidence the attendance at the property on 30 November 2020.</t>
  </si>
  <si>
    <t>Considering non-routine correspondence from United Utilities, and noting the refund received in respect of the water account.</t>
  </si>
  <si>
    <t>Perusing non-routine correspondence from Halifax, and noting that a cheque book was not available for the Protected Party's account.</t>
  </si>
  <si>
    <t>Attending on the Protected Party for a review meeting.</t>
  </si>
  <si>
    <t>Reviewing non-routine correspondence from Eon, and noting the outstanding balance.</t>
  </si>
  <si>
    <t>Undertaking a detailed review of the Protected Party 's matter, including his residence and finances, and creating an agenda of the next steps to be taken.</t>
  </si>
  <si>
    <t>Considering non-routine correspondence from the OPG, and noting the response given to the fee remission application made.</t>
  </si>
  <si>
    <t>Perusing the care fee invoice received, and making a payment in settlement of the same.</t>
  </si>
  <si>
    <t>Reviewing non-routine correspondence from the OPG, and noting that the fee remission had been approved.</t>
  </si>
  <si>
    <t>Considering non-routine correspondence from British Gas, and noting the key details.</t>
  </si>
  <si>
    <t>Perusing non-routine correspondence from Eon, and noting the payment which was overdue.</t>
  </si>
  <si>
    <t>Reviewing the invoice received in respect of the property clearance, and preparing a payment in settlement of the same.</t>
  </si>
  <si>
    <t>Considering the rental arrear statement received from the Housing Trust, and ascertaining whether sufficient funds were held to settle the same.</t>
  </si>
  <si>
    <t>Reviewing the Protected Party 's background and circumstances, and creating an agenda of the next steps required to progress matters.</t>
  </si>
  <si>
    <t>Perusing non-routine correspondence from Halifax, and noting that the current account had now been closed.</t>
  </si>
  <si>
    <t>Considering non-routine correspondence from Eon, and noting the amount outstanding to be passed to a debt collection agency.</t>
  </si>
  <si>
    <t>Perusing non-routine correspondence from Tokio Marine, and noting the bond renewal date.</t>
  </si>
  <si>
    <t>Considering non-routine correspondence from Eon, and noting the arrears on the electricity account.</t>
  </si>
  <si>
    <t>Reviewing non-routine correspondence from the Pension Service, and noting that the Protected Party  was due to receive a cold weather payment.</t>
  </si>
  <si>
    <t>Perusing non-routine correspondence from the Pension Service, and extracting the key information.</t>
  </si>
  <si>
    <t>Considering non-routine correspondence from NS&amp;I, and noting the current balance of funds held.</t>
  </si>
  <si>
    <t>Reviewing non-routine correspondence from the DWP, and noting the increased pension payments.</t>
  </si>
  <si>
    <t>Reviewing and revising the schedule of assets, income and expenditure, to ensure that the same reflected the current financial position</t>
  </si>
  <si>
    <t>Considering non-routine correspondence from the DWP, and noting that the Protected Party 's DLA payment would be stopping.</t>
  </si>
  <si>
    <t>Perusing non-routine correspondence from the DWP, regarding the potential overpayment made to the Protected Party .</t>
  </si>
  <si>
    <t>Speaking with the Housing Trust, and obtaining the bank details for payment of the rental arrears.</t>
  </si>
  <si>
    <t>Preparing a file note to evidence the telephone call with the Housing Trust.</t>
  </si>
  <si>
    <t>Considering non-routine correspondence from the DWP, and noting the payment owing to the Protected Party .</t>
  </si>
  <si>
    <t>Drafting lengthy email correspondence to the Housing Trust.</t>
  </si>
  <si>
    <t>Reviewing the current level of funds held, to ensure sufficient monies were available to cover upcoming expenditure.</t>
  </si>
  <si>
    <t>Perusing non-routine correspondence from the Pension Service, and noting the salient points.</t>
  </si>
  <si>
    <t>Considering the Protected Party's previous request for a TV, and noting the actions required to progress matters.</t>
  </si>
  <si>
    <t>5 Telephone Calls</t>
  </si>
  <si>
    <t>7 Letters</t>
  </si>
  <si>
    <t>Social Worker</t>
  </si>
  <si>
    <t>Checking and filing the Bill of Costs</t>
  </si>
  <si>
    <t>Law Costs Draftsman - Preparing and drafting the Bill of Costs, limited to 3.2 hours @ £133.00</t>
  </si>
  <si>
    <t>I certify that:</t>
  </si>
  <si>
    <t>The bill is both accurate and complete</t>
  </si>
  <si>
    <t>No payments have been made by any paying party on account of costs included in the bill</t>
  </si>
  <si>
    <t>or</t>
  </si>
  <si>
    <t>Payments have been made on account of costs included in this bill of costs in the total sum of</t>
  </si>
  <si>
    <t>All disbursements listed in this bill which individually do not exceed £500 (other than those relating to Counsel’s fees) have been duly discharged.</t>
  </si>
  <si>
    <t>We certify that fixed costs have not been taken for any work claimed herein</t>
  </si>
  <si>
    <t>Name</t>
  </si>
  <si>
    <t>Firm</t>
  </si>
  <si>
    <t>I certify that the castings of this bill are correct</t>
  </si>
  <si>
    <t>To the Deputy's solicitors</t>
  </si>
  <si>
    <t>In accordance with the First General Order dated 03/03/2020 and the General Direction dated 19/11/1982</t>
  </si>
  <si>
    <t>Upon the Deputy filing a completed bill of costs in respect of general management of the protected party's affairs for the period 03/03/2020 to 02/03/2021</t>
  </si>
  <si>
    <t>Protected Party  Total</t>
  </si>
  <si>
    <t>Arbuthnot Latham Total</t>
  </si>
  <si>
    <t>Care Home  Total</t>
  </si>
  <si>
    <t>Protected Party's Rental Property Total</t>
  </si>
  <si>
    <t>Housing Trust Total</t>
  </si>
  <si>
    <t>Community Mental Health Team Total</t>
  </si>
  <si>
    <t>Eon Total</t>
  </si>
  <si>
    <t>United Utilities Total</t>
  </si>
  <si>
    <t>Case Manager Total</t>
  </si>
  <si>
    <t>Court Total</t>
  </si>
  <si>
    <t>Counsel Total</t>
  </si>
  <si>
    <t>High Street Solicitors Total</t>
  </si>
  <si>
    <t>(Insert Date)</t>
  </si>
  <si>
    <t>In my opinion there was further scope for delegation as indicated</t>
  </si>
  <si>
    <t>"assistant solicitor" allowed at Grade C</t>
  </si>
  <si>
    <t>TS</t>
  </si>
  <si>
    <t>In my opinion the level of contact is too high- general reduction to reflect decision in Trudy Samler</t>
  </si>
  <si>
    <t>Reduction made in relation to overall level of communication on the protected party</t>
  </si>
  <si>
    <t>As reasonable</t>
  </si>
  <si>
    <t>As reasonable, elements of overheads</t>
  </si>
  <si>
    <t>Non progressive/overheads</t>
  </si>
  <si>
    <t>elements of overheads</t>
  </si>
  <si>
    <t>as allowed above in close proximity</t>
  </si>
  <si>
    <t>As reasonable for a bill of this size and complexity</t>
  </si>
  <si>
    <t>Protected party</t>
  </si>
  <si>
    <t>Protected party Total</t>
  </si>
  <si>
    <t>11.08.2022</t>
  </si>
  <si>
    <t>Costs Officer ABC</t>
  </si>
  <si>
    <t>SC-1900-COP-000001/1</t>
  </si>
  <si>
    <t>AR</t>
  </si>
  <si>
    <t>AV</t>
  </si>
  <si>
    <t>Assurance visits subsumed under overheads as instructed by the OPG</t>
  </si>
  <si>
    <t>EP</t>
  </si>
  <si>
    <t>Supervision - Ellen Padley decision</t>
  </si>
  <si>
    <t>GG</t>
  </si>
  <si>
    <t>Double charging visits where two fee paid earners attend a meeting without sufficient reason – Garylee Grimsley decision</t>
  </si>
  <si>
    <t>IC</t>
  </si>
  <si>
    <t>Incoming correspondence – disallowed</t>
  </si>
  <si>
    <t>IFE</t>
  </si>
  <si>
    <t>Inter fee earner communications – overheads – Leighanne Radcliffe decision</t>
  </si>
  <si>
    <t>ESD</t>
  </si>
  <si>
    <t>Enclosure letters at 3 mins each - Master O'Hare's decision in Jamie Walker – Very Short/Duplicates at 50%</t>
  </si>
  <si>
    <t>JW</t>
  </si>
  <si>
    <t>Checking and paying invoices allowed at 3 mins each – Master O’Hare’s decision in Jamie Walker</t>
  </si>
  <si>
    <t>K</t>
  </si>
  <si>
    <t>Payments 3 mins at D - Master Haworth's decision in Kirby</t>
  </si>
  <si>
    <t>KT</t>
  </si>
  <si>
    <t>Where a city of London firm is claiming their City rates, on the basis a London Central firm could have been employed – Decision in King v Telegraph</t>
  </si>
  <si>
    <t>LC</t>
  </si>
  <si>
    <t>In my opinion these costs should more properly be claimed within the litigation proceedings</t>
  </si>
  <si>
    <t>LS</t>
  </si>
  <si>
    <t xml:space="preserve">Where a fee earner is claiming their rates when the work done is more junior and could be handled by a lower grade fee earner such as C or D </t>
  </si>
  <si>
    <t>NFE</t>
  </si>
  <si>
    <t>O</t>
  </si>
  <si>
    <t>Overheads</t>
  </si>
  <si>
    <t>P</t>
  </si>
  <si>
    <t>General bookkeeping - Overheads - Philpott decision</t>
  </si>
  <si>
    <t>SER</t>
  </si>
  <si>
    <t>Provisionally assessed subject to solicitors serving on all interested parties in accordance with the Rules.  Any party wishing to object should lodge with the SCCO, and serve on interested parties, specific written points of dispute within 21 days of service of the bill.</t>
  </si>
  <si>
    <t>In my opinion the level of contact is too high - general reduction to reflect decision in Trudy Samler</t>
  </si>
  <si>
    <t>Y</t>
  </si>
  <si>
    <t>Scope for delegation - blended rate applied in accordance with the decision in Yahiaoui</t>
  </si>
  <si>
    <t>Grade C</t>
  </si>
  <si>
    <t>Introduced by Costs Officer for delegation purposes</t>
  </si>
  <si>
    <t>Internal communications</t>
  </si>
  <si>
    <t>ICOM</t>
  </si>
  <si>
    <t>in view of total time already allowed</t>
  </si>
  <si>
    <t>in view of time already allowed above</t>
  </si>
  <si>
    <t xml:space="preserve">already allowed above </t>
  </si>
  <si>
    <t>as allowed to Grade D below</t>
  </si>
  <si>
    <t>Solicitor's Firm</t>
  </si>
  <si>
    <t>PRE ASSESSMENT CERTIFICATE</t>
  </si>
  <si>
    <t>POST ASSESSMENT CERTIFICATE</t>
  </si>
  <si>
    <t>Personal Attendances Total</t>
  </si>
  <si>
    <t>Timed Telephone Calls Total</t>
  </si>
  <si>
    <t>Telephone Calls Total</t>
  </si>
  <si>
    <t>Billable travel and waiting time Total</t>
  </si>
  <si>
    <t>Plan, Prepare, Draft, Review Total</t>
  </si>
  <si>
    <t>Arranging electronic payment Total</t>
  </si>
  <si>
    <t>Arranging cheque payment Total</t>
  </si>
  <si>
    <t>Bill of costs Total</t>
  </si>
  <si>
    <t>DX Address</t>
  </si>
  <si>
    <t>Letters/Emails Out</t>
  </si>
  <si>
    <t>Enclosure Letters/Emails Out</t>
  </si>
  <si>
    <t>Letters/Emails Out Total</t>
  </si>
  <si>
    <t>Enclosure Letters/Emails Out Total</t>
  </si>
  <si>
    <t>Halifax Total</t>
  </si>
  <si>
    <t>NS&amp;I Total</t>
  </si>
  <si>
    <t>Pension Credit Total</t>
  </si>
  <si>
    <t>Pension Service Total</t>
  </si>
  <si>
    <t>Deputy Total</t>
  </si>
  <si>
    <t>OPG Total</t>
  </si>
  <si>
    <t>DWP Total</t>
  </si>
  <si>
    <t>TV Licensing Total</t>
  </si>
  <si>
    <t>British Gas Total</t>
  </si>
  <si>
    <t>Yorkshire Building Society Total</t>
  </si>
  <si>
    <t>Protected Party's Mother Total</t>
  </si>
  <si>
    <t>RSA Total</t>
  </si>
  <si>
    <t>Yorkshire Bank Total</t>
  </si>
  <si>
    <t>Clearance Agent Total</t>
  </si>
  <si>
    <t>Social Worker Total</t>
  </si>
  <si>
    <t>Considered non-fee earner work, allowed at half of Grade D rate as reasonable</t>
  </si>
  <si>
    <t>PARTIES &amp; CHRONOLOGY (where required)</t>
  </si>
  <si>
    <t>Name &amp; Representative</t>
  </si>
  <si>
    <t>DX 123456 BIRMINGHAM</t>
  </si>
  <si>
    <t>v2.0</t>
  </si>
  <si>
    <t>Timed Letters/Emails Out</t>
  </si>
  <si>
    <t>Timed Letters/Emails Out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</si>
</sst>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8" formatCode="&quot;£&quot;#,##0.00;[Red]\-&quot;£&quot;#,##0.00"/>
    <numFmt numFmtId="43" formatCode="_-* #,##0.00_-;\-* #,##0.00_-;_-* &quot;-&quot;??_-;_-@_-"/>
    <numFmt numFmtId="164" formatCode="_(* #,##0.00_);_(* \(#,##0.00\);_(* &quot;-&quot;??_);_(@_)"/>
    <numFmt numFmtId="165" formatCode="&quot;£&quot;#,##0.00"/>
    <numFmt numFmtId="166" formatCode="0.00_ ;[Red]\-0.00\ ;\-"/>
    <numFmt numFmtId="167" formatCode="#,##0.00;[Red]\-#,##0.00;&quot;&quot;"/>
    <numFmt numFmtId="168" formatCode="\-_-* #,##0.00_-;\-* #,##0.00_-;_-* &quot;-&quot;??_-;_-@_-"/>
    <numFmt numFmtId="169" formatCode="0.00_ ;[Red]\-0.00\ ;"/>
  </numFmts>
  <fonts count="7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indexed="8"/>
      <name val="Calibri"/>
      <family val="2"/>
    </font>
    <font>
      <sz val="10"/>
      <color indexed="8"/>
      <name val="Arial"/>
      <family val="2"/>
    </font>
    <font>
      <sz val="10"/>
      <name val="Arial"/>
      <family val="2"/>
    </font>
    <font>
      <sz val="10"/>
      <color indexed="8"/>
      <name val="Arial"/>
      <family val="2"/>
    </font>
    <font>
      <sz val="12"/>
      <color indexed="8"/>
      <name val="Calibri"/>
      <family val="2"/>
    </font>
    <font>
      <sz val="8"/>
      <name val="Arial"/>
      <family val="2"/>
    </font>
    <font>
      <sz val="11"/>
      <color theme="1"/>
      <name val="Calibri"/>
      <family val="2"/>
      <scheme val="minor"/>
    </font>
    <font>
      <sz val="10"/>
      <color theme="1"/>
      <name val="Arial"/>
      <family val="2"/>
    </font>
    <font>
      <sz val="12"/>
      <color theme="1"/>
      <name val="Calibri"/>
      <family val="2"/>
    </font>
    <font>
      <sz val="11"/>
      <color theme="1"/>
      <name val="Calibri"/>
      <family val="2"/>
    </font>
    <font>
      <sz val="12"/>
      <color theme="1"/>
      <name val="Calibri"/>
      <family val="2"/>
      <scheme val="minor"/>
    </font>
    <font>
      <sz val="12"/>
      <color theme="1"/>
      <name val="Arial"/>
      <family val="2"/>
    </font>
    <font>
      <b/>
      <sz val="12"/>
      <color theme="1"/>
      <name val="Calibri"/>
      <family val="2"/>
    </font>
    <font>
      <sz val="14"/>
      <color indexed="8"/>
      <name val="Calibri"/>
      <family val="2"/>
    </font>
    <font>
      <b/>
      <sz val="11"/>
      <color theme="1"/>
      <name val="Calibri"/>
      <family val="2"/>
      <scheme val="minor"/>
    </font>
    <font>
      <sz val="14"/>
      <name val="Calibri"/>
      <family val="2"/>
      <scheme val="minor"/>
    </font>
    <font>
      <b/>
      <sz val="16"/>
      <color theme="1"/>
      <name val="Calibri"/>
      <family val="2"/>
    </font>
    <font>
      <b/>
      <sz val="16"/>
      <color indexed="8"/>
      <name val="Calibri"/>
      <family val="2"/>
    </font>
    <font>
      <b/>
      <u/>
      <sz val="14"/>
      <color theme="1"/>
      <name val="Calibri"/>
      <family val="2"/>
      <scheme val="minor"/>
    </font>
    <font>
      <b/>
      <u/>
      <sz val="14"/>
      <color theme="1"/>
      <name val="Arial"/>
      <family val="2"/>
    </font>
    <font>
      <b/>
      <u/>
      <sz val="12"/>
      <color theme="1"/>
      <name val="Calibri"/>
      <family val="2"/>
      <scheme val="minor"/>
    </font>
    <font>
      <b/>
      <sz val="14"/>
      <color indexed="8"/>
      <name val="Calibri"/>
      <family val="2"/>
    </font>
    <font>
      <sz val="11"/>
      <name val="Calibri"/>
      <family val="2"/>
      <scheme val="minor"/>
    </font>
    <font>
      <b/>
      <sz val="11"/>
      <name val="Calibri"/>
      <family val="2"/>
      <scheme val="minor"/>
    </font>
    <font>
      <sz val="10"/>
      <color theme="1"/>
      <name val="Calibri"/>
      <family val="2"/>
      <scheme val="minor"/>
    </font>
    <font>
      <sz val="16"/>
      <color theme="1"/>
      <name val="Calibri"/>
      <family val="2"/>
      <scheme val="minor"/>
    </font>
    <font>
      <b/>
      <sz val="16"/>
      <color theme="1"/>
      <name val="Calibri"/>
      <family val="2"/>
      <scheme val="minor"/>
    </font>
    <font>
      <b/>
      <sz val="10"/>
      <color indexed="8"/>
      <name val="Calibri"/>
      <family val="2"/>
      <scheme val="minor"/>
    </font>
    <font>
      <sz val="10"/>
      <color indexed="8"/>
      <name val="Calibri"/>
      <family val="2"/>
      <scheme val="minor"/>
    </font>
    <font>
      <sz val="10"/>
      <color indexed="8"/>
      <name val="Calibri"/>
      <family val="2"/>
    </font>
    <font>
      <b/>
      <sz val="14"/>
      <name val="Calibri"/>
      <family val="2"/>
      <scheme val="minor"/>
    </font>
    <font>
      <sz val="14"/>
      <color theme="1"/>
      <name val="Calibri"/>
      <family val="2"/>
      <scheme val="minor"/>
    </font>
    <font>
      <sz val="11"/>
      <color rgb="FF000000"/>
      <name val="Calibri"/>
      <family val="2"/>
    </font>
    <font>
      <sz val="11"/>
      <color rgb="FFFF0000"/>
      <name val="Calibri"/>
      <family val="2"/>
      <scheme val="minor"/>
    </font>
    <font>
      <b/>
      <sz val="10"/>
      <color theme="1"/>
      <name val="Arial"/>
      <family val="2"/>
    </font>
    <font>
      <b/>
      <sz val="12"/>
      <color theme="1"/>
      <name val="Arial"/>
      <family val="2"/>
    </font>
    <font>
      <sz val="14"/>
      <color theme="1"/>
      <name val="Arial"/>
      <family val="2"/>
    </font>
    <font>
      <sz val="8"/>
      <color theme="1"/>
      <name val="Arial"/>
      <family val="2"/>
    </font>
    <font>
      <sz val="8"/>
      <color theme="1"/>
      <name val="Calibri"/>
      <family val="2"/>
      <scheme val="minor"/>
    </font>
    <font>
      <b/>
      <sz val="12"/>
      <color theme="1"/>
      <name val="Calibri"/>
      <family val="2"/>
      <scheme val="minor"/>
    </font>
    <font>
      <b/>
      <sz val="8"/>
      <color theme="1"/>
      <name val="Calibri"/>
      <family val="2"/>
      <scheme val="minor"/>
    </font>
    <font>
      <b/>
      <sz val="14"/>
      <color theme="1"/>
      <name val="Calibri"/>
      <family val="2"/>
      <scheme val="minor"/>
    </font>
    <font>
      <i/>
      <sz val="11"/>
      <color theme="1"/>
      <name val="Calibri"/>
      <family val="2"/>
      <scheme val="minor"/>
    </font>
    <font>
      <i/>
      <sz val="10"/>
      <color theme="1"/>
      <name val="Arial"/>
      <family val="2"/>
    </font>
    <font>
      <sz val="11"/>
      <name val="Calibri"/>
      <family val="2"/>
    </font>
    <font>
      <b/>
      <sz val="12"/>
      <color indexed="8"/>
      <name val="Calibri"/>
      <family val="2"/>
      <scheme val="minor"/>
    </font>
    <font>
      <b/>
      <i/>
      <sz val="14"/>
      <name val="Calibri"/>
      <family val="2"/>
      <scheme val="minor"/>
    </font>
    <font>
      <b/>
      <sz val="11"/>
      <name val="Arial"/>
    </font>
    <font>
      <b/>
      <sz val="10"/>
      <name val="Arial"/>
    </font>
    <font>
      <sz val="10"/>
      <color indexed="8"/>
      <name val="Calibri"/>
      <scheme val="minor"/>
    </font>
    <font>
      <sz val="12"/>
      <color indexed="8"/>
      <name val="Calibri"/>
    </font>
    <font>
      <sz val="11"/>
      <color rgb="FF00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s>
  <borders count="5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rgb="FFFF0000"/>
      </left>
      <right style="thin">
        <color rgb="FFFF0000"/>
      </right>
      <top/>
      <bottom/>
      <diagonal/>
    </border>
    <border>
      <left style="thin">
        <color indexed="64"/>
      </left>
      <right style="thin">
        <color indexed="64"/>
      </right>
      <top/>
      <bottom/>
      <diagonal/>
    </border>
    <border>
      <left style="thin">
        <color rgb="FFFF0000"/>
      </left>
      <right style="thin">
        <color rgb="FFFF0000"/>
      </right>
      <top/>
      <bottom/>
      <diagonal/>
    </border>
    <border>
      <left style="thin">
        <color rgb="FFFF0000"/>
      </left>
      <right style="double">
        <color rgb="FFFF0000"/>
      </right>
      <top/>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double">
        <color rgb="FFFF0000"/>
      </left>
      <right style="thin">
        <color rgb="FFFF0000"/>
      </right>
      <top style="thin">
        <color theme="0" tint="-0.14996795556505021"/>
      </top>
      <bottom style="thin">
        <color theme="0" tint="-0.14996795556505021"/>
      </bottom>
      <diagonal/>
    </border>
    <border>
      <left style="thin">
        <color rgb="FFFF0000"/>
      </left>
      <right style="double">
        <color rgb="FFFF0000"/>
      </right>
      <top style="thin">
        <color theme="0" tint="-0.14996795556505021"/>
      </top>
      <bottom style="thin">
        <color theme="0" tint="-0.14996795556505021"/>
      </bottom>
      <diagonal/>
    </border>
    <border>
      <left style="double">
        <color rgb="FFFF0000"/>
      </left>
      <right style="double">
        <color rgb="FFFF0000"/>
      </right>
      <top/>
      <bottom/>
      <diagonal/>
    </border>
    <border>
      <left style="double">
        <color rgb="FFFF0000"/>
      </left>
      <right style="double">
        <color rgb="FFFF0000"/>
      </right>
      <top style="thin">
        <color rgb="FFFF0000"/>
      </top>
      <bottom/>
      <diagonal/>
    </border>
    <border>
      <left style="double">
        <color rgb="FFFF0000"/>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double">
        <color rgb="FFFF0000"/>
      </left>
      <right style="thin">
        <color rgb="FFFF0000"/>
      </right>
      <top style="thin">
        <color indexed="64"/>
      </top>
      <bottom style="thin">
        <color theme="0" tint="-0.14996795556505021"/>
      </bottom>
      <diagonal/>
    </border>
    <border>
      <left style="thin">
        <color rgb="FFFF0000"/>
      </left>
      <right style="double">
        <color rgb="FFFF0000"/>
      </right>
      <top style="thin">
        <color indexed="64"/>
      </top>
      <bottom style="thin">
        <color theme="0" tint="-0.14996795556505021"/>
      </bottom>
      <diagonal/>
    </border>
    <border>
      <left style="thin">
        <color indexed="64"/>
      </left>
      <right/>
      <top style="thin">
        <color theme="0" tint="-0.14996795556505021"/>
      </top>
      <bottom/>
      <diagonal/>
    </border>
    <border>
      <left style="double">
        <color rgb="FFFF0000"/>
      </left>
      <right style="thin">
        <color rgb="FFFF0000"/>
      </right>
      <top style="thin">
        <color theme="0" tint="-0.14996795556505021"/>
      </top>
      <bottom/>
      <diagonal/>
    </border>
    <border>
      <left style="thin">
        <color rgb="FFFF0000"/>
      </left>
      <right style="double">
        <color rgb="FFFF0000"/>
      </right>
      <top style="thin">
        <color theme="0" tint="-0.14996795556505021"/>
      </top>
      <bottom/>
      <diagonal/>
    </border>
    <border>
      <left style="thin">
        <color indexed="64"/>
      </left>
      <right/>
      <top style="thick">
        <color indexed="64"/>
      </top>
      <bottom style="thin">
        <color theme="0" tint="-0.14996795556505021"/>
      </bottom>
      <diagonal/>
    </border>
    <border>
      <left style="double">
        <color rgb="FFFF0000"/>
      </left>
      <right style="thin">
        <color rgb="FFFF0000"/>
      </right>
      <top style="thick">
        <color indexed="64"/>
      </top>
      <bottom style="thin">
        <color theme="0" tint="-0.14996795556505021"/>
      </bottom>
      <diagonal/>
    </border>
    <border>
      <left style="thin">
        <color rgb="FFFF0000"/>
      </left>
      <right style="double">
        <color rgb="FFFF0000"/>
      </right>
      <top style="thick">
        <color indexed="64"/>
      </top>
      <bottom style="thin">
        <color theme="0" tint="-0.14996795556505021"/>
      </bottom>
      <diagonal/>
    </border>
    <border>
      <left style="thin">
        <color indexed="64"/>
      </left>
      <right/>
      <top style="thin">
        <color theme="0" tint="-0.14996795556505021"/>
      </top>
      <bottom style="thick">
        <color indexed="64"/>
      </bottom>
      <diagonal/>
    </border>
    <border>
      <left style="double">
        <color rgb="FFFF0000"/>
      </left>
      <right style="thin">
        <color rgb="FFFF0000"/>
      </right>
      <top/>
      <bottom style="thin">
        <color indexed="64"/>
      </bottom>
      <diagonal/>
    </border>
    <border>
      <left style="thin">
        <color rgb="FFFF0000"/>
      </left>
      <right style="double">
        <color rgb="FFFF0000"/>
      </right>
      <top/>
      <bottom style="thin">
        <color indexed="64"/>
      </bottom>
      <diagonal/>
    </border>
    <border>
      <left/>
      <right style="thin">
        <color rgb="FFFF0000"/>
      </right>
      <top/>
      <bottom/>
      <diagonal/>
    </border>
    <border>
      <left style="thin">
        <color rgb="FFFF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FF0000"/>
      </left>
      <right style="thin">
        <color rgb="FFFF0000"/>
      </right>
      <top style="thin">
        <color indexed="64"/>
      </top>
      <bottom style="thin">
        <color indexed="64"/>
      </bottom>
      <diagonal/>
    </border>
    <border>
      <left style="thin">
        <color rgb="FFFF0000"/>
      </left>
      <right style="double">
        <color rgb="FFFF0000"/>
      </right>
      <top style="thin">
        <color indexed="64"/>
      </top>
      <bottom style="thin">
        <color indexed="64"/>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diagonal/>
    </border>
    <border>
      <left style="double">
        <color rgb="FFFF0000"/>
      </left>
      <right style="thin">
        <color indexed="64"/>
      </right>
      <top style="thin">
        <color theme="0" tint="-0.14996795556505021"/>
      </top>
      <bottom style="thin">
        <color theme="0" tint="-0.14996795556505021"/>
      </bottom>
      <diagonal/>
    </border>
    <border>
      <left/>
      <right style="medium">
        <color indexed="64"/>
      </right>
      <top/>
      <bottom/>
      <diagonal/>
    </border>
  </borders>
  <cellStyleXfs count="80">
    <xf numFmtId="0" fontId="0" fillId="0" borderId="0"/>
    <xf numFmtId="164" fontId="20" fillId="0" borderId="0" applyFont="0" applyFill="0" applyBorder="0" applyAlignment="0" applyProtection="0"/>
    <xf numFmtId="0" fontId="21" fillId="0" borderId="0">
      <alignment vertical="top"/>
    </xf>
    <xf numFmtId="0" fontId="2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7" fillId="0" borderId="0"/>
    <xf numFmtId="0" fontId="24"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24" fillId="0" borderId="0"/>
    <xf numFmtId="0" fontId="24" fillId="0" borderId="0"/>
    <xf numFmtId="0" fontId="20" fillId="0" borderId="0"/>
    <xf numFmtId="0" fontId="24" fillId="0" borderId="0"/>
    <xf numFmtId="0" fontId="24" fillId="0" borderId="0"/>
    <xf numFmtId="0" fontId="24" fillId="0" borderId="0"/>
    <xf numFmtId="0" fontId="25" fillId="0" borderId="0"/>
    <xf numFmtId="0" fontId="24" fillId="0" borderId="0"/>
    <xf numFmtId="0" fontId="24" fillId="0" borderId="0"/>
    <xf numFmtId="0" fontId="20" fillId="0" borderId="0"/>
    <xf numFmtId="0" fontId="20" fillId="0" borderId="0"/>
    <xf numFmtId="0" fontId="24" fillId="0" borderId="0"/>
    <xf numFmtId="0" fontId="27" fillId="0" borderId="0"/>
    <xf numFmtId="0" fontId="24" fillId="0" borderId="0"/>
    <xf numFmtId="0" fontId="24" fillId="0" borderId="0"/>
    <xf numFmtId="0" fontId="24" fillId="0" borderId="0"/>
    <xf numFmtId="0" fontId="24" fillId="0" borderId="0"/>
    <xf numFmtId="0" fontId="24" fillId="0" borderId="0"/>
    <xf numFmtId="0" fontId="24" fillId="0" borderId="0"/>
    <xf numFmtId="9" fontId="19" fillId="0" borderId="0" applyFont="0" applyFill="0" applyBorder="0" applyAlignment="0" applyProtection="0"/>
    <xf numFmtId="0" fontId="16" fillId="0" borderId="0"/>
    <xf numFmtId="0" fontId="15" fillId="0" borderId="0"/>
    <xf numFmtId="0" fontId="15" fillId="0" borderId="0"/>
    <xf numFmtId="43" fontId="20" fillId="0" borderId="0" applyFont="0" applyFill="0" applyBorder="0" applyAlignment="0" applyProtection="0"/>
    <xf numFmtId="0" fontId="19"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25" fillId="0" borderId="0" applyFont="0" applyFill="0" applyBorder="0" applyAlignment="0" applyProtection="0"/>
    <xf numFmtId="0" fontId="2" fillId="0" borderId="0"/>
  </cellStyleXfs>
  <cellXfs count="353">
    <xf numFmtId="0" fontId="0" fillId="0" borderId="0" xfId="0"/>
    <xf numFmtId="0" fontId="17" fillId="0" borderId="0" xfId="0" applyFont="1" applyBorder="1" applyAlignment="1">
      <alignment vertical="top" wrapText="1"/>
    </xf>
    <xf numFmtId="0" fontId="22" fillId="0" borderId="0" xfId="0" applyFont="1" applyFill="1" applyBorder="1" applyAlignment="1">
      <alignment vertical="top" wrapText="1"/>
    </xf>
    <xf numFmtId="0" fontId="31" fillId="5" borderId="0" xfId="0" applyFont="1" applyFill="1" applyBorder="1" applyAlignment="1">
      <alignment horizontal="left"/>
    </xf>
    <xf numFmtId="0" fontId="31" fillId="5" borderId="0" xfId="0" applyFont="1" applyFill="1" applyBorder="1" applyAlignment="1">
      <alignment wrapText="1"/>
    </xf>
    <xf numFmtId="0" fontId="31" fillId="5" borderId="0" xfId="4" applyFont="1" applyFill="1" applyAlignment="1">
      <alignment wrapText="1"/>
    </xf>
    <xf numFmtId="0" fontId="22" fillId="5" borderId="0" xfId="0" applyFont="1" applyFill="1" applyBorder="1" applyAlignment="1">
      <alignment horizontal="center" vertical="top" wrapText="1"/>
    </xf>
    <xf numFmtId="0" fontId="22" fillId="5" borderId="0" xfId="0" applyFont="1" applyFill="1" applyBorder="1" applyAlignment="1">
      <alignment vertical="top" wrapText="1"/>
    </xf>
    <xf numFmtId="0" fontId="17" fillId="5" borderId="0" xfId="0" applyFont="1" applyFill="1" applyBorder="1" applyAlignment="1">
      <alignment vertical="top" wrapText="1"/>
    </xf>
    <xf numFmtId="0" fontId="26" fillId="0" borderId="0" xfId="0" applyFont="1" applyFill="1" applyBorder="1" applyAlignment="1">
      <alignment vertical="top" wrapText="1"/>
    </xf>
    <xf numFmtId="0" fontId="30" fillId="0" borderId="0" xfId="0" applyFont="1" applyFill="1" applyBorder="1" applyAlignment="1">
      <alignment horizontal="center" vertical="top" wrapText="1"/>
    </xf>
    <xf numFmtId="165" fontId="22" fillId="0" borderId="0" xfId="0" applyNumberFormat="1" applyFont="1" applyFill="1" applyBorder="1" applyAlignment="1">
      <alignment vertical="top" wrapText="1"/>
    </xf>
    <xf numFmtId="0" fontId="30" fillId="0" borderId="0" xfId="0" applyFont="1" applyFill="1" applyBorder="1" applyAlignment="1">
      <alignment vertical="top" wrapText="1"/>
    </xf>
    <xf numFmtId="0" fontId="32" fillId="3" borderId="0" xfId="0" applyFont="1" applyFill="1" applyBorder="1" applyAlignment="1">
      <alignment horizontal="left" vertical="top" wrapText="1"/>
    </xf>
    <xf numFmtId="0" fontId="17" fillId="0" borderId="0" xfId="0" applyFont="1" applyFill="1" applyBorder="1" applyAlignment="1">
      <alignment vertical="top" wrapText="1"/>
    </xf>
    <xf numFmtId="0" fontId="32" fillId="2" borderId="3" xfId="0" applyFont="1" applyFill="1" applyBorder="1" applyAlignment="1">
      <alignment horizontal="left" vertical="top" wrapText="1"/>
    </xf>
    <xf numFmtId="0" fontId="37" fillId="0" borderId="0" xfId="0" applyFont="1" applyAlignment="1">
      <alignment horizontal="center" vertical="top" wrapText="1"/>
    </xf>
    <xf numFmtId="0" fontId="32" fillId="3" borderId="0" xfId="0" applyFont="1" applyFill="1" applyBorder="1" applyAlignment="1">
      <alignment horizontal="center" vertical="top" wrapText="1"/>
    </xf>
    <xf numFmtId="0" fontId="17" fillId="0" borderId="0" xfId="0" applyFont="1" applyBorder="1" applyAlignment="1">
      <alignment horizontal="center" vertical="top" wrapText="1"/>
    </xf>
    <xf numFmtId="0" fontId="0" fillId="0" borderId="0" xfId="0" applyAlignment="1">
      <alignment vertical="top" wrapText="1"/>
    </xf>
    <xf numFmtId="0" fontId="17" fillId="5" borderId="0" xfId="0" applyFont="1" applyFill="1" applyBorder="1" applyAlignment="1">
      <alignment horizontal="right" vertical="top" wrapText="1"/>
    </xf>
    <xf numFmtId="0" fontId="32" fillId="2" borderId="3" xfId="0" applyFont="1" applyFill="1" applyBorder="1" applyAlignment="1">
      <alignment horizontal="center" vertical="top" wrapText="1"/>
    </xf>
    <xf numFmtId="0" fontId="22" fillId="5" borderId="0" xfId="0" applyFont="1" applyFill="1" applyBorder="1" applyAlignment="1">
      <alignment vertical="top" wrapText="1"/>
    </xf>
    <xf numFmtId="0" fontId="22" fillId="5" borderId="0" xfId="0" applyFont="1" applyFill="1" applyBorder="1" applyAlignment="1">
      <alignment horizontal="center" vertical="top"/>
    </xf>
    <xf numFmtId="10" fontId="22" fillId="0" borderId="0" xfId="0" applyNumberFormat="1" applyFont="1" applyFill="1" applyBorder="1" applyAlignment="1">
      <alignment horizontal="center" vertical="top"/>
    </xf>
    <xf numFmtId="0" fontId="26" fillId="0" borderId="0" xfId="0" applyFont="1" applyFill="1" applyBorder="1" applyAlignment="1">
      <alignment vertical="top"/>
    </xf>
    <xf numFmtId="2" fontId="26" fillId="0" borderId="0" xfId="0" applyNumberFormat="1" applyFont="1" applyFill="1" applyBorder="1" applyAlignment="1">
      <alignment vertical="top"/>
    </xf>
    <xf numFmtId="0" fontId="29" fillId="0" borderId="0" xfId="0" applyFont="1"/>
    <xf numFmtId="0" fontId="18" fillId="0" borderId="0" xfId="0" applyFont="1" applyFill="1" applyBorder="1" applyAlignment="1">
      <alignment horizontal="center" vertical="top" wrapText="1"/>
    </xf>
    <xf numFmtId="0" fontId="22" fillId="0" borderId="0" xfId="0" applyFont="1" applyFill="1" applyBorder="1" applyAlignment="1">
      <alignment horizontal="center" vertical="top" wrapText="1"/>
    </xf>
    <xf numFmtId="0" fontId="0" fillId="0" borderId="0" xfId="0" applyFont="1"/>
    <xf numFmtId="0" fontId="14" fillId="0" borderId="0" xfId="0" applyFont="1"/>
    <xf numFmtId="0" fontId="42" fillId="0" borderId="0" xfId="0" applyFont="1"/>
    <xf numFmtId="0" fontId="44" fillId="0" borderId="0" xfId="0" applyFont="1" applyAlignment="1">
      <alignment horizontal="center" vertical="top"/>
    </xf>
    <xf numFmtId="0" fontId="45" fillId="0" borderId="9" xfId="31" applyNumberFormat="1" applyFont="1" applyFill="1" applyBorder="1" applyAlignment="1">
      <alignment vertical="top" wrapText="1"/>
    </xf>
    <xf numFmtId="0" fontId="45" fillId="0" borderId="12" xfId="0" applyNumberFormat="1" applyFont="1" applyFill="1" applyBorder="1" applyAlignment="1">
      <alignment vertical="top" wrapText="1"/>
    </xf>
    <xf numFmtId="0" fontId="45" fillId="0" borderId="6" xfId="0" applyNumberFormat="1" applyFont="1" applyFill="1" applyBorder="1" applyAlignment="1">
      <alignment vertical="top" wrapText="1"/>
    </xf>
    <xf numFmtId="0" fontId="45" fillId="0" borderId="11" xfId="0" applyNumberFormat="1" applyFont="1" applyFill="1" applyBorder="1" applyAlignment="1">
      <alignment vertical="top" wrapText="1"/>
    </xf>
    <xf numFmtId="0" fontId="45" fillId="0" borderId="14" xfId="0" applyNumberFormat="1" applyFont="1" applyFill="1" applyBorder="1" applyAlignment="1">
      <alignment vertical="top" wrapText="1"/>
    </xf>
    <xf numFmtId="0" fontId="45" fillId="0" borderId="0" xfId="0" applyNumberFormat="1" applyFont="1" applyFill="1" applyBorder="1" applyAlignment="1">
      <alignment vertical="top" wrapText="1"/>
    </xf>
    <xf numFmtId="0" fontId="46" fillId="5" borderId="0" xfId="0" applyFont="1" applyFill="1" applyBorder="1" applyAlignment="1">
      <alignment vertical="top"/>
    </xf>
    <xf numFmtId="10" fontId="46" fillId="5" borderId="0" xfId="0" applyNumberFormat="1" applyFont="1" applyFill="1" applyBorder="1" applyAlignment="1">
      <alignment horizontal="left" vertical="top" wrapText="1"/>
    </xf>
    <xf numFmtId="0" fontId="0" fillId="5" borderId="0" xfId="0" applyFont="1" applyFill="1" applyAlignment="1">
      <alignment wrapText="1"/>
    </xf>
    <xf numFmtId="14" fontId="46" fillId="5" borderId="0" xfId="0" applyNumberFormat="1" applyFont="1" applyFill="1" applyBorder="1" applyAlignment="1">
      <alignment horizontal="right" vertical="top"/>
    </xf>
    <xf numFmtId="49" fontId="46" fillId="5" borderId="0" xfId="0" applyNumberFormat="1" applyFont="1" applyFill="1" applyBorder="1" applyAlignment="1" applyProtection="1">
      <alignment vertical="top" wrapText="1"/>
      <protection locked="0"/>
    </xf>
    <xf numFmtId="0" fontId="46" fillId="5" borderId="0" xfId="0" applyFont="1" applyFill="1" applyBorder="1" applyAlignment="1">
      <alignment vertical="top" wrapText="1"/>
    </xf>
    <xf numFmtId="43" fontId="46" fillId="5" borderId="0" xfId="0" applyNumberFormat="1" applyFont="1" applyFill="1" applyBorder="1" applyAlignment="1">
      <alignment vertical="top"/>
    </xf>
    <xf numFmtId="0" fontId="0" fillId="5" borderId="0" xfId="0" applyFont="1" applyFill="1" applyAlignment="1">
      <alignment horizontal="right" wrapText="1"/>
    </xf>
    <xf numFmtId="0" fontId="0" fillId="0" borderId="0" xfId="0" applyFont="1" applyAlignment="1">
      <alignment wrapText="1"/>
    </xf>
    <xf numFmtId="0" fontId="0" fillId="0" borderId="0" xfId="0" applyFont="1" applyAlignment="1"/>
    <xf numFmtId="1" fontId="0" fillId="0" borderId="0" xfId="0" applyNumberFormat="1" applyFont="1" applyAlignment="1"/>
    <xf numFmtId="10" fontId="46" fillId="0" borderId="0" xfId="0" applyNumberFormat="1" applyFont="1" applyFill="1" applyBorder="1" applyAlignment="1">
      <alignment vertical="top" wrapText="1"/>
    </xf>
    <xf numFmtId="4" fontId="14" fillId="0" borderId="0" xfId="0" applyNumberFormat="1" applyFont="1" applyBorder="1" applyAlignment="1">
      <alignment wrapText="1"/>
    </xf>
    <xf numFmtId="4" fontId="32" fillId="0" borderId="0" xfId="0" applyNumberFormat="1" applyFont="1" applyBorder="1" applyAlignment="1">
      <alignment wrapText="1"/>
    </xf>
    <xf numFmtId="0" fontId="44" fillId="0" borderId="0" xfId="0" applyFont="1" applyAlignment="1">
      <alignment horizontal="center"/>
    </xf>
    <xf numFmtId="0" fontId="0" fillId="0" borderId="0" xfId="0" pivotButton="1" applyAlignment="1">
      <alignment wrapText="1"/>
    </xf>
    <xf numFmtId="0" fontId="0" fillId="0" borderId="19" xfId="0" applyBorder="1" applyAlignment="1">
      <alignment wrapText="1"/>
    </xf>
    <xf numFmtId="0" fontId="0" fillId="0" borderId="11" xfId="0" applyBorder="1" applyAlignment="1">
      <alignment wrapText="1"/>
    </xf>
    <xf numFmtId="0" fontId="0" fillId="0" borderId="0" xfId="0"/>
    <xf numFmtId="0" fontId="43" fillId="0" borderId="0" xfId="0" applyFont="1" applyAlignment="1">
      <alignment horizontal="center"/>
    </xf>
    <xf numFmtId="0" fontId="22" fillId="5" borderId="0" xfId="4" applyFont="1" applyFill="1" applyAlignment="1">
      <alignment wrapText="1"/>
    </xf>
    <xf numFmtId="0" fontId="26" fillId="0" borderId="0" xfId="0" applyFont="1"/>
    <xf numFmtId="0" fontId="39" fillId="5" borderId="0" xfId="4" applyFont="1" applyFill="1" applyAlignment="1">
      <alignment horizontal="center" vertical="center" wrapText="1"/>
    </xf>
    <xf numFmtId="0" fontId="18" fillId="0" borderId="1" xfId="0" applyFont="1" applyFill="1" applyBorder="1" applyAlignment="1">
      <alignment horizontal="center" vertical="top" wrapText="1"/>
    </xf>
    <xf numFmtId="0" fontId="0" fillId="0" borderId="0" xfId="0"/>
    <xf numFmtId="0" fontId="35" fillId="5" borderId="0" xfId="0" applyFont="1" applyFill="1" applyBorder="1" applyAlignment="1">
      <alignment horizontal="center" vertical="top" wrapText="1"/>
    </xf>
    <xf numFmtId="0" fontId="0" fillId="0" borderId="0" xfId="0" applyAlignment="1">
      <alignment horizontal="center" vertical="top" wrapText="1"/>
    </xf>
    <xf numFmtId="0" fontId="13" fillId="0" borderId="0" xfId="0" applyFont="1"/>
    <xf numFmtId="0" fontId="62" fillId="0" borderId="0" xfId="0" applyFont="1" applyAlignment="1">
      <alignment vertical="center"/>
    </xf>
    <xf numFmtId="0" fontId="12" fillId="5" borderId="0" xfId="0" applyFont="1" applyFill="1" applyBorder="1" applyAlignment="1">
      <alignment vertical="top" wrapText="1"/>
    </xf>
    <xf numFmtId="0" fontId="31" fillId="5" borderId="0" xfId="0" applyFont="1" applyFill="1" applyAlignment="1">
      <alignment horizontal="center" wrapText="1"/>
    </xf>
    <xf numFmtId="0" fontId="44" fillId="0" borderId="0" xfId="0" applyFont="1" applyAlignment="1">
      <alignment horizontal="center"/>
    </xf>
    <xf numFmtId="0" fontId="26" fillId="6" borderId="12" xfId="0" applyFont="1" applyFill="1" applyBorder="1" applyAlignment="1">
      <alignment wrapText="1"/>
    </xf>
    <xf numFmtId="0" fontId="26" fillId="6" borderId="1" xfId="0" applyFont="1" applyFill="1" applyBorder="1" applyAlignment="1">
      <alignment wrapText="1"/>
    </xf>
    <xf numFmtId="0" fontId="18" fillId="5" borderId="0" xfId="0" applyFont="1" applyFill="1" applyBorder="1" applyAlignment="1">
      <alignment horizontal="center" vertical="top" wrapText="1"/>
    </xf>
    <xf numFmtId="0" fontId="11" fillId="5" borderId="0" xfId="0" applyFont="1" applyFill="1" applyBorder="1" applyAlignment="1">
      <alignment vertical="top" wrapText="1"/>
    </xf>
    <xf numFmtId="0" fontId="0" fillId="0" borderId="0" xfId="0"/>
    <xf numFmtId="0" fontId="0" fillId="0" borderId="0" xfId="0" applyAlignment="1">
      <alignment wrapText="1"/>
    </xf>
    <xf numFmtId="0" fontId="31" fillId="5" borderId="0" xfId="0" applyFont="1" applyFill="1" applyBorder="1" applyAlignment="1">
      <alignment horizontal="center" wrapText="1"/>
    </xf>
    <xf numFmtId="0" fontId="39" fillId="5" borderId="0" xfId="0" applyFont="1" applyFill="1" applyBorder="1" applyAlignment="1">
      <alignment wrapText="1"/>
    </xf>
    <xf numFmtId="0" fontId="39" fillId="5" borderId="0" xfId="0" applyFont="1" applyFill="1" applyBorder="1" applyAlignment="1">
      <alignment horizontal="right" wrapText="1"/>
    </xf>
    <xf numFmtId="0" fontId="31" fillId="5" borderId="0" xfId="0" applyFont="1" applyFill="1" applyBorder="1" applyAlignment="1">
      <alignment horizontal="left" wrapText="1"/>
    </xf>
    <xf numFmtId="0" fontId="39" fillId="5" borderId="0" xfId="0" applyFont="1" applyFill="1" applyBorder="1" applyAlignment="1">
      <alignment horizontal="left" vertical="top" wrapText="1"/>
    </xf>
    <xf numFmtId="0" fontId="13" fillId="0" borderId="0" xfId="0" applyFont="1" applyFill="1" applyBorder="1"/>
    <xf numFmtId="0" fontId="10" fillId="0" borderId="0" xfId="0" applyFont="1"/>
    <xf numFmtId="0" fontId="10" fillId="0" borderId="2" xfId="0" applyFont="1" applyBorder="1"/>
    <xf numFmtId="0" fontId="40" fillId="0" borderId="2" xfId="0" applyFont="1" applyBorder="1"/>
    <xf numFmtId="0" fontId="10" fillId="0" borderId="15" xfId="0" applyFont="1" applyBorder="1"/>
    <xf numFmtId="4" fontId="10" fillId="4" borderId="28" xfId="0" applyNumberFormat="1" applyFont="1" applyFill="1" applyBorder="1"/>
    <xf numFmtId="4" fontId="40" fillId="4" borderId="29" xfId="0" applyNumberFormat="1" applyFont="1" applyFill="1" applyBorder="1"/>
    <xf numFmtId="0" fontId="10" fillId="0" borderId="16" xfId="0" applyFont="1" applyBorder="1"/>
    <xf numFmtId="4" fontId="10" fillId="4" borderId="17" xfId="0" applyNumberFormat="1" applyFont="1" applyFill="1" applyBorder="1"/>
    <xf numFmtId="4" fontId="40" fillId="4" borderId="18" xfId="0" applyNumberFormat="1" applyFont="1" applyFill="1" applyBorder="1"/>
    <xf numFmtId="0" fontId="10" fillId="0" borderId="30" xfId="0" applyFont="1" applyBorder="1"/>
    <xf numFmtId="4" fontId="10" fillId="4" borderId="31" xfId="0" applyNumberFormat="1" applyFont="1" applyFill="1" applyBorder="1"/>
    <xf numFmtId="4" fontId="40" fillId="4" borderId="32" xfId="0" applyNumberFormat="1" applyFont="1" applyFill="1" applyBorder="1"/>
    <xf numFmtId="0" fontId="10" fillId="0" borderId="33" xfId="0" applyFont="1" applyBorder="1"/>
    <xf numFmtId="4" fontId="10" fillId="4" borderId="34" xfId="0" applyNumberFormat="1" applyFont="1" applyFill="1" applyBorder="1"/>
    <xf numFmtId="4" fontId="41" fillId="4" borderId="35" xfId="0" applyNumberFormat="1" applyFont="1" applyFill="1" applyBorder="1"/>
    <xf numFmtId="0" fontId="10" fillId="0" borderId="36" xfId="0" applyFont="1" applyBorder="1"/>
    <xf numFmtId="0" fontId="10" fillId="0" borderId="7" xfId="0" applyFont="1" applyBorder="1"/>
    <xf numFmtId="4" fontId="10" fillId="4" borderId="37" xfId="0" applyNumberFormat="1" applyFont="1" applyFill="1" applyBorder="1"/>
    <xf numFmtId="4" fontId="41" fillId="4" borderId="38" xfId="0" applyNumberFormat="1" applyFont="1" applyFill="1" applyBorder="1"/>
    <xf numFmtId="0" fontId="10" fillId="0" borderId="5" xfId="0" applyFont="1" applyBorder="1"/>
    <xf numFmtId="0" fontId="10" fillId="0" borderId="3" xfId="0" applyFont="1" applyBorder="1"/>
    <xf numFmtId="0" fontId="10" fillId="0" borderId="8" xfId="0" applyFont="1" applyBorder="1"/>
    <xf numFmtId="0" fontId="10" fillId="0" borderId="6" xfId="0" applyFont="1" applyBorder="1"/>
    <xf numFmtId="0" fontId="0" fillId="0" borderId="12" xfId="0" applyBorder="1"/>
    <xf numFmtId="0" fontId="10" fillId="0" borderId="9" xfId="0" applyFont="1" applyBorder="1"/>
    <xf numFmtId="0" fontId="10" fillId="0" borderId="4" xfId="0" applyFont="1" applyBorder="1"/>
    <xf numFmtId="0" fontId="10" fillId="0" borderId="10" xfId="0" applyFont="1" applyBorder="1"/>
    <xf numFmtId="0" fontId="33" fillId="5" borderId="0" xfId="43" applyFont="1" applyFill="1" applyBorder="1"/>
    <xf numFmtId="0" fontId="48" fillId="5" borderId="0" xfId="43" applyFont="1" applyFill="1" applyBorder="1" applyAlignment="1">
      <alignment wrapText="1"/>
    </xf>
    <xf numFmtId="0" fontId="33" fillId="5" borderId="0" xfId="43" applyFont="1" applyFill="1" applyBorder="1" applyAlignment="1">
      <alignment wrapText="1"/>
    </xf>
    <xf numFmtId="0" fontId="28" fillId="0" borderId="0" xfId="0" applyFont="1"/>
    <xf numFmtId="0" fontId="57" fillId="0" borderId="0" xfId="0" applyFont="1" applyAlignment="1">
      <alignment vertical="top"/>
    </xf>
    <xf numFmtId="0" fontId="52" fillId="0" borderId="0" xfId="0" applyFont="1" applyAlignment="1">
      <alignment vertical="top"/>
    </xf>
    <xf numFmtId="0" fontId="9" fillId="0" borderId="0" xfId="0" applyFont="1"/>
    <xf numFmtId="0" fontId="53" fillId="0" borderId="0" xfId="0" applyFont="1" applyAlignment="1">
      <alignment vertical="center"/>
    </xf>
    <xf numFmtId="0" fontId="32" fillId="0" borderId="24" xfId="0" applyFont="1" applyBorder="1" applyAlignment="1">
      <alignment vertical="top" wrapText="1"/>
    </xf>
    <xf numFmtId="0" fontId="58" fillId="0" borderId="1" xfId="0" applyFont="1" applyBorder="1" applyAlignment="1">
      <alignment vertical="top" wrapText="1"/>
    </xf>
    <xf numFmtId="0" fontId="32" fillId="0" borderId="2" xfId="0" applyFont="1" applyBorder="1" applyAlignment="1">
      <alignment vertical="top" wrapText="1"/>
    </xf>
    <xf numFmtId="43" fontId="9" fillId="4" borderId="2" xfId="78" applyFont="1" applyFill="1" applyBorder="1" applyAlignment="1">
      <alignment horizontal="right" vertical="center"/>
    </xf>
    <xf numFmtId="0" fontId="9" fillId="0" borderId="2" xfId="0" applyFont="1" applyBorder="1" applyAlignment="1">
      <alignment vertical="top" wrapText="1"/>
    </xf>
    <xf numFmtId="168" fontId="51" fillId="4" borderId="2" xfId="78" applyNumberFormat="1" applyFont="1" applyFill="1" applyBorder="1" applyAlignment="1">
      <alignment horizontal="right" vertical="center"/>
    </xf>
    <xf numFmtId="0" fontId="9" fillId="0" borderId="2" xfId="0" applyFont="1" applyBorder="1" applyAlignment="1">
      <alignment vertical="center" wrapText="1"/>
    </xf>
    <xf numFmtId="4" fontId="9" fillId="4" borderId="2" xfId="0" applyNumberFormat="1" applyFont="1" applyFill="1" applyBorder="1" applyAlignment="1">
      <alignment horizontal="right" vertical="center"/>
    </xf>
    <xf numFmtId="0" fontId="32" fillId="0" borderId="2" xfId="0" applyFont="1" applyBorder="1" applyAlignment="1">
      <alignment vertical="center" wrapText="1"/>
    </xf>
    <xf numFmtId="43" fontId="32" fillId="4" borderId="2" xfId="78" applyFont="1" applyFill="1" applyBorder="1" applyAlignment="1">
      <alignment horizontal="right" vertical="center" wrapText="1"/>
    </xf>
    <xf numFmtId="0" fontId="9" fillId="0" borderId="0" xfId="0" applyFont="1" applyAlignment="1">
      <alignment vertical="center" wrapText="1"/>
    </xf>
    <xf numFmtId="43" fontId="9" fillId="0" borderId="0" xfId="78" applyFont="1" applyBorder="1" applyAlignment="1">
      <alignment horizontal="center" vertical="center" wrapText="1"/>
    </xf>
    <xf numFmtId="0" fontId="54" fillId="0" borderId="0" xfId="0" applyFont="1" applyAlignment="1">
      <alignment vertical="center"/>
    </xf>
    <xf numFmtId="0" fontId="0" fillId="0" borderId="2" xfId="0" applyBorder="1"/>
    <xf numFmtId="0" fontId="59" fillId="0" borderId="0" xfId="0" applyFont="1"/>
    <xf numFmtId="0" fontId="9" fillId="0" borderId="2" xfId="0" applyFont="1" applyBorder="1" applyAlignment="1">
      <alignment wrapText="1"/>
    </xf>
    <xf numFmtId="0" fontId="9" fillId="4" borderId="2" xfId="0" applyFont="1" applyFill="1" applyBorder="1" applyAlignment="1">
      <alignment horizontal="left" vertical="top" wrapText="1"/>
    </xf>
    <xf numFmtId="0" fontId="9" fillId="0" borderId="7" xfId="0" applyFont="1" applyBorder="1" applyAlignment="1">
      <alignment wrapText="1"/>
    </xf>
    <xf numFmtId="0" fontId="9" fillId="0" borderId="10" xfId="0" applyFont="1" applyBorder="1" applyAlignment="1">
      <alignment wrapText="1"/>
    </xf>
    <xf numFmtId="0" fontId="9" fillId="0" borderId="0" xfId="0" applyFont="1" applyAlignment="1">
      <alignment wrapText="1"/>
    </xf>
    <xf numFmtId="0" fontId="60" fillId="0" borderId="0" xfId="0" applyFont="1" applyAlignment="1">
      <alignment wrapText="1"/>
    </xf>
    <xf numFmtId="0" fontId="61" fillId="0" borderId="0" xfId="0" applyFont="1" applyAlignment="1">
      <alignment wrapText="1"/>
    </xf>
    <xf numFmtId="4" fontId="9" fillId="4" borderId="2" xfId="0" applyNumberFormat="1" applyFont="1" applyFill="1" applyBorder="1" applyAlignment="1">
      <alignment wrapText="1"/>
    </xf>
    <xf numFmtId="49" fontId="9" fillId="4" borderId="2" xfId="0" applyNumberFormat="1" applyFont="1" applyFill="1" applyBorder="1" applyAlignment="1">
      <alignment horizontal="center" wrapText="1"/>
    </xf>
    <xf numFmtId="0" fontId="0" fillId="0" borderId="0" xfId="0"/>
    <xf numFmtId="2" fontId="0" fillId="0" borderId="11" xfId="0" applyNumberFormat="1" applyBorder="1" applyAlignment="1">
      <alignment wrapText="1"/>
    </xf>
    <xf numFmtId="2" fontId="0" fillId="0" borderId="14" xfId="0" applyNumberFormat="1" applyBorder="1" applyAlignment="1">
      <alignment wrapText="1"/>
    </xf>
    <xf numFmtId="2" fontId="0" fillId="0" borderId="13" xfId="0" applyNumberFormat="1" applyBorder="1" applyAlignment="1">
      <alignment wrapText="1"/>
    </xf>
    <xf numFmtId="2" fontId="0" fillId="0" borderId="21" xfId="0" applyNumberFormat="1" applyBorder="1" applyAlignment="1">
      <alignment wrapText="1"/>
    </xf>
    <xf numFmtId="2" fontId="0" fillId="0" borderId="23" xfId="0" applyNumberFormat="1" applyBorder="1" applyAlignment="1">
      <alignment wrapText="1"/>
    </xf>
    <xf numFmtId="2" fontId="0" fillId="0" borderId="22" xfId="0" applyNumberFormat="1" applyBorder="1" applyAlignment="1">
      <alignment wrapText="1"/>
    </xf>
    <xf numFmtId="4" fontId="0" fillId="0" borderId="11" xfId="0" applyNumberFormat="1" applyBorder="1" applyAlignment="1">
      <alignment wrapText="1"/>
    </xf>
    <xf numFmtId="4" fontId="0" fillId="0" borderId="19" xfId="0" applyNumberFormat="1" applyBorder="1" applyAlignment="1">
      <alignment wrapText="1"/>
    </xf>
    <xf numFmtId="4" fontId="0" fillId="0" borderId="21" xfId="0" applyNumberFormat="1" applyBorder="1" applyAlignment="1">
      <alignment wrapText="1"/>
    </xf>
    <xf numFmtId="4" fontId="0" fillId="0" borderId="20" xfId="0" applyNumberFormat="1" applyBorder="1" applyAlignment="1">
      <alignment wrapText="1"/>
    </xf>
    <xf numFmtId="166" fontId="0" fillId="0" borderId="0" xfId="0" applyNumberFormat="1" applyAlignment="1">
      <alignment wrapText="1"/>
    </xf>
    <xf numFmtId="0" fontId="30" fillId="0" borderId="2" xfId="0" applyFont="1" applyBorder="1" applyAlignment="1">
      <alignment wrapText="1"/>
    </xf>
    <xf numFmtId="0" fontId="30" fillId="6" borderId="2" xfId="0" applyFont="1" applyFill="1" applyBorder="1"/>
    <xf numFmtId="0" fontId="0" fillId="0" borderId="11" xfId="0" applyBorder="1" applyAlignment="1">
      <alignment horizontal="center" vertical="top" wrapText="1"/>
    </xf>
    <xf numFmtId="0" fontId="39" fillId="5" borderId="0" xfId="0" applyFont="1" applyFill="1" applyBorder="1" applyAlignment="1">
      <alignment horizontal="left" wrapText="1"/>
    </xf>
    <xf numFmtId="0" fontId="0" fillId="0" borderId="0" xfId="0" applyAlignment="1">
      <alignment wrapText="1"/>
    </xf>
    <xf numFmtId="0" fontId="47" fillId="5" borderId="0" xfId="0" applyFont="1" applyFill="1" applyBorder="1" applyAlignment="1">
      <alignment horizontal="left" wrapText="1"/>
    </xf>
    <xf numFmtId="0" fontId="52" fillId="0" borderId="0" xfId="0" applyFont="1" applyBorder="1" applyAlignment="1">
      <alignment wrapText="1"/>
    </xf>
    <xf numFmtId="0" fontId="0" fillId="0" borderId="0" xfId="0" applyAlignment="1">
      <alignment vertical="top" wrapText="1"/>
    </xf>
    <xf numFmtId="0" fontId="0" fillId="0" borderId="0" xfId="0" pivotButton="1" applyAlignment="1">
      <alignment vertical="top" wrapText="1"/>
    </xf>
    <xf numFmtId="2" fontId="0" fillId="0" borderId="0" xfId="0" applyNumberFormat="1" applyAlignment="1">
      <alignment vertical="top" wrapText="1"/>
    </xf>
    <xf numFmtId="0" fontId="0" fillId="0" borderId="13" xfId="0" applyBorder="1" applyAlignment="1">
      <alignment wrapText="1"/>
    </xf>
    <xf numFmtId="0" fontId="0" fillId="0" borderId="14" xfId="0" applyBorder="1" applyAlignment="1">
      <alignment wrapText="1"/>
    </xf>
    <xf numFmtId="2" fontId="0" fillId="0" borderId="11" xfId="0" applyNumberFormat="1" applyBorder="1" applyAlignment="1">
      <alignment vertical="top" wrapText="1"/>
    </xf>
    <xf numFmtId="2" fontId="0" fillId="0" borderId="14" xfId="0" applyNumberFormat="1" applyBorder="1" applyAlignment="1">
      <alignment vertical="top" wrapText="1"/>
    </xf>
    <xf numFmtId="2" fontId="0" fillId="0" borderId="21" xfId="0" applyNumberFormat="1" applyBorder="1" applyAlignment="1">
      <alignment vertical="top" wrapText="1"/>
    </xf>
    <xf numFmtId="2" fontId="0" fillId="0" borderId="23" xfId="0" applyNumberFormat="1" applyBorder="1" applyAlignment="1">
      <alignment vertical="top" wrapText="1"/>
    </xf>
    <xf numFmtId="0" fontId="59" fillId="0" borderId="0" xfId="0" applyFont="1" applyAlignment="1">
      <alignment horizontal="center" vertical="top" wrapText="1"/>
    </xf>
    <xf numFmtId="0" fontId="0" fillId="0" borderId="2" xfId="0" applyBorder="1" applyAlignment="1">
      <alignment horizontal="left" vertical="top"/>
    </xf>
    <xf numFmtId="1" fontId="0" fillId="0" borderId="0" xfId="0" applyNumberFormat="1" applyAlignment="1">
      <alignment vertical="top" wrapText="1"/>
    </xf>
    <xf numFmtId="0" fontId="33" fillId="5" borderId="0" xfId="43" applyFont="1" applyFill="1" applyBorder="1" applyAlignment="1">
      <alignment vertical="top" wrapText="1"/>
    </xf>
    <xf numFmtId="0" fontId="0" fillId="0" borderId="0" xfId="0" applyBorder="1" applyAlignment="1">
      <alignment vertical="top" wrapText="1"/>
    </xf>
    <xf numFmtId="0" fontId="48" fillId="5" borderId="0" xfId="43" applyFont="1" applyFill="1" applyBorder="1" applyAlignment="1">
      <alignment vertical="top" wrapText="1"/>
    </xf>
    <xf numFmtId="0" fontId="48" fillId="5" borderId="0" xfId="43" applyFont="1" applyFill="1" applyBorder="1" applyAlignment="1">
      <alignment horizontal="center" vertical="top" wrapText="1"/>
    </xf>
    <xf numFmtId="0" fontId="49" fillId="5" borderId="0" xfId="0" applyFont="1" applyFill="1" applyBorder="1" applyAlignment="1">
      <alignment horizontal="justify" vertical="center" wrapText="1"/>
    </xf>
    <xf numFmtId="0" fontId="14" fillId="6" borderId="0" xfId="0" applyFont="1" applyFill="1"/>
    <xf numFmtId="0" fontId="14" fillId="6" borderId="9" xfId="0" applyFont="1" applyFill="1" applyBorder="1"/>
    <xf numFmtId="0" fontId="50" fillId="6" borderId="0" xfId="0" applyFont="1" applyFill="1" applyAlignment="1">
      <alignment vertical="top" wrapText="1"/>
    </xf>
    <xf numFmtId="14" fontId="22" fillId="5" borderId="0" xfId="0" applyNumberFormat="1" applyFont="1" applyFill="1" applyAlignment="1">
      <alignment vertical="top" wrapText="1"/>
    </xf>
    <xf numFmtId="0" fontId="22" fillId="5" borderId="0" xfId="0" applyFont="1" applyFill="1" applyAlignment="1">
      <alignment vertical="top" wrapText="1"/>
    </xf>
    <xf numFmtId="0" fontId="14" fillId="0" borderId="0" xfId="0" applyFont="1" applyAlignment="1"/>
    <xf numFmtId="0" fontId="0" fillId="0" borderId="0" xfId="0" pivotButton="1" applyAlignment="1"/>
    <xf numFmtId="0" fontId="0" fillId="0" borderId="0" xfId="0" applyAlignment="1"/>
    <xf numFmtId="0" fontId="7" fillId="0" borderId="0" xfId="0" applyFont="1" applyAlignment="1">
      <alignment vertical="center" wrapText="1"/>
    </xf>
    <xf numFmtId="0" fontId="7" fillId="0" borderId="0" xfId="0" applyFont="1" applyAlignment="1">
      <alignment horizontal="left" vertical="top" wrapText="1"/>
    </xf>
    <xf numFmtId="0" fontId="7" fillId="0" borderId="0" xfId="0" applyFont="1" applyAlignment="1">
      <alignment horizontal="center" vertical="center" wrapText="1"/>
    </xf>
    <xf numFmtId="0" fontId="7" fillId="0" borderId="0" xfId="0" applyFont="1" applyAlignment="1">
      <alignment vertical="top" wrapText="1"/>
    </xf>
    <xf numFmtId="0" fontId="7" fillId="0" borderId="0" xfId="0" applyFont="1" applyAlignment="1">
      <alignment horizontal="center" vertical="top" wrapText="1"/>
    </xf>
    <xf numFmtId="0" fontId="7" fillId="5" borderId="0" xfId="0" applyFont="1" applyFill="1" applyAlignment="1">
      <alignment horizontal="left" vertical="top" wrapText="1"/>
    </xf>
    <xf numFmtId="0" fontId="7" fillId="5" borderId="0" xfId="0" applyFont="1" applyFill="1" applyAlignment="1">
      <alignment horizontal="right" vertical="top" wrapText="1"/>
    </xf>
    <xf numFmtId="0" fontId="7" fillId="5" borderId="0" xfId="0" applyFont="1" applyFill="1" applyAlignment="1">
      <alignment vertical="top" wrapText="1"/>
    </xf>
    <xf numFmtId="169" fontId="0" fillId="0" borderId="0" xfId="0" applyNumberFormat="1" applyAlignment="1">
      <alignment vertical="top" wrapText="1"/>
    </xf>
    <xf numFmtId="2" fontId="0" fillId="0" borderId="13" xfId="0" applyNumberFormat="1" applyBorder="1" applyAlignment="1">
      <alignment vertical="top" wrapText="1"/>
    </xf>
    <xf numFmtId="2" fontId="0" fillId="0" borderId="22" xfId="0" applyNumberFormat="1" applyBorder="1" applyAlignment="1">
      <alignment vertical="top" wrapText="1"/>
    </xf>
    <xf numFmtId="0" fontId="0" fillId="0" borderId="11" xfId="0" applyBorder="1" applyAlignment="1">
      <alignment vertical="top" wrapText="1"/>
    </xf>
    <xf numFmtId="0" fontId="0" fillId="0" borderId="39" xfId="0" applyBorder="1" applyAlignment="1">
      <alignment vertical="top" wrapText="1"/>
    </xf>
    <xf numFmtId="0" fontId="0" fillId="0" borderId="40" xfId="0" applyBorder="1" applyAlignment="1">
      <alignment vertical="top" wrapText="1"/>
    </xf>
    <xf numFmtId="0" fontId="0" fillId="0" borderId="19" xfId="0" applyBorder="1" applyAlignment="1">
      <alignment horizontal="center" vertical="top" wrapText="1"/>
    </xf>
    <xf numFmtId="0" fontId="0" fillId="0" borderId="0" xfId="0" applyBorder="1" applyAlignment="1">
      <alignment horizontal="left" vertical="top" wrapText="1"/>
    </xf>
    <xf numFmtId="0" fontId="39" fillId="5" borderId="0" xfId="0" applyFont="1" applyFill="1" applyBorder="1" applyAlignment="1">
      <alignment horizontal="left" wrapText="1"/>
    </xf>
    <xf numFmtId="0" fontId="0" fillId="0" borderId="0" xfId="0" applyBorder="1" applyAlignment="1">
      <alignment horizontal="left" wrapText="1"/>
    </xf>
    <xf numFmtId="0" fontId="33" fillId="5" borderId="0" xfId="43" applyFont="1" applyFill="1" applyBorder="1" applyAlignment="1">
      <alignment wrapText="1"/>
    </xf>
    <xf numFmtId="0" fontId="46" fillId="0" borderId="0" xfId="0" applyFont="1"/>
    <xf numFmtId="0" fontId="39" fillId="0" borderId="0" xfId="0" applyFont="1" applyAlignment="1">
      <alignment horizontal="left" wrapText="1"/>
    </xf>
    <xf numFmtId="0" fontId="39" fillId="0" borderId="0" xfId="0" applyFont="1" applyAlignment="1">
      <alignment horizontal="right" wrapText="1"/>
    </xf>
    <xf numFmtId="0" fontId="31" fillId="0" borderId="2" xfId="0" applyFont="1" applyBorder="1" applyAlignment="1">
      <alignment horizontal="left" wrapText="1"/>
    </xf>
    <xf numFmtId="0" fontId="31" fillId="0" borderId="43" xfId="0" applyFont="1" applyBorder="1" applyAlignment="1">
      <alignment horizontal="left" wrapText="1"/>
    </xf>
    <xf numFmtId="165" fontId="31" fillId="0" borderId="2" xfId="0" applyNumberFormat="1" applyFont="1" applyBorder="1" applyAlignment="1">
      <alignment horizontal="left" vertical="top" wrapText="1"/>
    </xf>
    <xf numFmtId="0" fontId="31" fillId="0" borderId="2" xfId="0" applyFont="1" applyBorder="1" applyAlignment="1">
      <alignment horizontal="left" vertical="top" wrapText="1"/>
    </xf>
    <xf numFmtId="0" fontId="31" fillId="0" borderId="0" xfId="0" applyFont="1" applyAlignment="1">
      <alignment vertical="top" wrapText="1"/>
    </xf>
    <xf numFmtId="0" fontId="22" fillId="0" borderId="2" xfId="0" applyFont="1" applyFill="1" applyBorder="1" applyAlignment="1">
      <alignment vertical="top" wrapText="1"/>
    </xf>
    <xf numFmtId="169" fontId="22" fillId="0" borderId="2" xfId="0" applyNumberFormat="1" applyFont="1" applyFill="1" applyBorder="1" applyAlignment="1">
      <alignment horizontal="right" vertical="top"/>
    </xf>
    <xf numFmtId="169" fontId="22" fillId="6" borderId="2" xfId="0" applyNumberFormat="1" applyFont="1" applyFill="1" applyBorder="1" applyAlignment="1">
      <alignment horizontal="right" vertical="top"/>
    </xf>
    <xf numFmtId="0" fontId="22" fillId="6" borderId="2" xfId="0" applyFont="1" applyFill="1" applyBorder="1" applyAlignment="1">
      <alignment vertical="top" wrapText="1"/>
    </xf>
    <xf numFmtId="10" fontId="22" fillId="0" borderId="2" xfId="0" applyNumberFormat="1" applyFont="1" applyFill="1" applyBorder="1" applyAlignment="1">
      <alignment horizontal="center" vertical="top"/>
    </xf>
    <xf numFmtId="0" fontId="46" fillId="0" borderId="2" xfId="0" applyFont="1" applyFill="1" applyBorder="1" applyAlignment="1">
      <alignment vertical="top" wrapText="1"/>
    </xf>
    <xf numFmtId="14" fontId="46" fillId="0" borderId="2" xfId="0" applyNumberFormat="1" applyFont="1" applyFill="1" applyBorder="1" applyAlignment="1">
      <alignment vertical="top"/>
    </xf>
    <xf numFmtId="0" fontId="46" fillId="4" borderId="2" xfId="0" applyFont="1" applyFill="1" applyBorder="1" applyAlignment="1">
      <alignment vertical="top" wrapText="1"/>
    </xf>
    <xf numFmtId="167" fontId="46" fillId="0" borderId="2" xfId="0" applyNumberFormat="1" applyFont="1" applyFill="1" applyBorder="1" applyAlignment="1">
      <alignment vertical="top"/>
    </xf>
    <xf numFmtId="167" fontId="46" fillId="6" borderId="2" xfId="0" applyNumberFormat="1" applyFont="1" applyFill="1" applyBorder="1" applyAlignment="1">
      <alignment vertical="top"/>
    </xf>
    <xf numFmtId="0" fontId="46" fillId="6" borderId="2" xfId="0" applyFont="1" applyFill="1" applyBorder="1" applyAlignment="1">
      <alignment vertical="top" wrapText="1"/>
    </xf>
    <xf numFmtId="169" fontId="46" fillId="4" borderId="2" xfId="0" applyNumberFormat="1" applyFont="1" applyFill="1" applyBorder="1" applyAlignment="1">
      <alignment horizontal="right" vertical="top"/>
    </xf>
    <xf numFmtId="10" fontId="46" fillId="4" borderId="2" xfId="0" applyNumberFormat="1" applyFont="1" applyFill="1" applyBorder="1" applyAlignment="1">
      <alignment horizontal="center" vertical="top"/>
    </xf>
    <xf numFmtId="169" fontId="46" fillId="4" borderId="44" xfId="0" applyNumberFormat="1" applyFont="1" applyFill="1" applyBorder="1" applyAlignment="1">
      <alignment horizontal="right" vertical="top"/>
    </xf>
    <xf numFmtId="169" fontId="46" fillId="6" borderId="45" xfId="0" applyNumberFormat="1" applyFont="1" applyFill="1" applyBorder="1" applyAlignment="1">
      <alignment horizontal="right" vertical="top"/>
    </xf>
    <xf numFmtId="169" fontId="46" fillId="0" borderId="44" xfId="0" applyNumberFormat="1" applyFont="1" applyFill="1" applyBorder="1" applyAlignment="1">
      <alignment horizontal="right" vertical="top"/>
    </xf>
    <xf numFmtId="169" fontId="40" fillId="0" borderId="44" xfId="0" applyNumberFormat="1" applyFont="1" applyFill="1" applyBorder="1" applyAlignment="1">
      <alignment horizontal="right" vertical="top"/>
    </xf>
    <xf numFmtId="169" fontId="40" fillId="0" borderId="45" xfId="0" applyNumberFormat="1" applyFont="1" applyFill="1" applyBorder="1" applyAlignment="1">
      <alignment horizontal="right" vertical="top"/>
    </xf>
    <xf numFmtId="0" fontId="39" fillId="0" borderId="0" xfId="0" applyFont="1" applyAlignment="1">
      <alignment horizontal="left" wrapText="1"/>
    </xf>
    <xf numFmtId="0" fontId="31" fillId="0" borderId="2" xfId="0" applyFont="1" applyBorder="1" applyAlignment="1">
      <alignment horizontal="left" wrapText="1"/>
    </xf>
    <xf numFmtId="0" fontId="40" fillId="0" borderId="0" xfId="0" applyFont="1" applyFill="1" applyAlignment="1">
      <alignment vertical="top" wrapText="1"/>
    </xf>
    <xf numFmtId="14" fontId="0" fillId="0" borderId="0" xfId="0" applyNumberFormat="1" applyAlignment="1">
      <alignment vertical="top" wrapText="1"/>
    </xf>
    <xf numFmtId="1" fontId="67" fillId="0" borderId="46" xfId="31" applyNumberFormat="1" applyFont="1" applyFill="1" applyBorder="1" applyAlignment="1">
      <alignment horizontal="right" vertical="top"/>
    </xf>
    <xf numFmtId="10" fontId="67" fillId="0" borderId="47" xfId="0" applyNumberFormat="1" applyFont="1" applyFill="1" applyBorder="1" applyAlignment="1">
      <alignment horizontal="left" vertical="top" wrapText="1"/>
    </xf>
    <xf numFmtId="14" fontId="67" fillId="0" borderId="47" xfId="0" applyNumberFormat="1" applyFont="1" applyFill="1" applyBorder="1" applyAlignment="1">
      <alignment horizontal="right" vertical="top"/>
    </xf>
    <xf numFmtId="0" fontId="67" fillId="0" borderId="47" xfId="0" applyNumberFormat="1" applyFont="1" applyFill="1" applyBorder="1" applyAlignment="1">
      <alignment vertical="top" wrapText="1"/>
    </xf>
    <xf numFmtId="0" fontId="46" fillId="0" borderId="46" xfId="0" applyNumberFormat="1" applyFont="1" applyFill="1" applyBorder="1" applyAlignment="1">
      <alignment horizontal="left" vertical="top" wrapText="1"/>
    </xf>
    <xf numFmtId="0" fontId="46" fillId="0" borderId="47" xfId="0" applyNumberFormat="1" applyFont="1" applyFill="1" applyBorder="1" applyAlignment="1">
      <alignment horizontal="left" vertical="top" wrapText="1"/>
    </xf>
    <xf numFmtId="0" fontId="46" fillId="4" borderId="47" xfId="0" applyNumberFormat="1" applyFont="1" applyFill="1" applyBorder="1" applyAlignment="1">
      <alignment vertical="top" wrapText="1"/>
    </xf>
    <xf numFmtId="0" fontId="46" fillId="4" borderId="16" xfId="0" applyNumberFormat="1" applyFont="1" applyFill="1" applyBorder="1" applyAlignment="1">
      <alignment vertical="top" wrapText="1"/>
    </xf>
    <xf numFmtId="167" fontId="46" fillId="0" borderId="47" xfId="0" applyNumberFormat="1" applyFont="1" applyFill="1" applyBorder="1" applyAlignment="1">
      <alignment horizontal="right" vertical="top"/>
    </xf>
    <xf numFmtId="167" fontId="42" fillId="6" borderId="47" xfId="0" applyNumberFormat="1" applyFont="1" applyFill="1" applyBorder="1" applyAlignment="1">
      <alignment horizontal="right" vertical="top"/>
    </xf>
    <xf numFmtId="166" fontId="46" fillId="6" borderId="48" xfId="0" applyNumberFormat="1" applyFont="1" applyFill="1" applyBorder="1" applyAlignment="1">
      <alignment vertical="top"/>
    </xf>
    <xf numFmtId="169" fontId="46" fillId="4" borderId="47" xfId="0" applyNumberFormat="1" applyFont="1" applyFill="1" applyBorder="1" applyAlignment="1">
      <alignment vertical="top"/>
    </xf>
    <xf numFmtId="169" fontId="46" fillId="4" borderId="48" xfId="0" applyNumberFormat="1" applyFont="1" applyFill="1" applyBorder="1" applyAlignment="1">
      <alignment vertical="top"/>
    </xf>
    <xf numFmtId="0" fontId="46" fillId="4" borderId="47" xfId="0" applyNumberFormat="1" applyFont="1" applyFill="1" applyBorder="1" applyAlignment="1">
      <alignment vertical="top"/>
    </xf>
    <xf numFmtId="166" fontId="47" fillId="4" borderId="47" xfId="0" applyNumberFormat="1" applyFont="1" applyFill="1" applyBorder="1" applyAlignment="1">
      <alignment vertical="top"/>
    </xf>
    <xf numFmtId="10" fontId="46" fillId="4" borderId="47" xfId="0" applyNumberFormat="1" applyFont="1" applyFill="1" applyBorder="1" applyAlignment="1">
      <alignment horizontal="center" vertical="top"/>
    </xf>
    <xf numFmtId="167" fontId="42" fillId="4" borderId="17" xfId="0" applyNumberFormat="1" applyFont="1" applyFill="1" applyBorder="1" applyAlignment="1">
      <alignment horizontal="right" vertical="top"/>
    </xf>
    <xf numFmtId="169" fontId="46" fillId="6" borderId="32" xfId="0" applyNumberFormat="1" applyFont="1" applyFill="1" applyBorder="1" applyAlignment="1">
      <alignment horizontal="right" vertical="top"/>
    </xf>
    <xf numFmtId="166" fontId="67" fillId="0" borderId="17" xfId="31" applyNumberFormat="1" applyFont="1" applyFill="1" applyBorder="1" applyAlignment="1">
      <alignment vertical="top"/>
    </xf>
    <xf numFmtId="169" fontId="46" fillId="6" borderId="32" xfId="31" applyNumberFormat="1" applyFont="1" applyFill="1" applyBorder="1" applyAlignment="1">
      <alignment vertical="top"/>
    </xf>
    <xf numFmtId="169" fontId="47" fillId="6" borderId="18" xfId="0" applyNumberFormat="1" applyFont="1" applyFill="1" applyBorder="1" applyAlignment="1">
      <alignment vertical="top"/>
    </xf>
    <xf numFmtId="166" fontId="47" fillId="0" borderId="49" xfId="0" applyNumberFormat="1" applyFont="1" applyFill="1" applyBorder="1" applyAlignment="1">
      <alignment vertical="top"/>
    </xf>
    <xf numFmtId="166" fontId="47" fillId="6" borderId="47" xfId="0" applyNumberFormat="1" applyFont="1" applyFill="1" applyBorder="1" applyAlignment="1">
      <alignment vertical="top" wrapText="1"/>
    </xf>
    <xf numFmtId="0" fontId="67" fillId="4" borderId="2" xfId="0" applyNumberFormat="1" applyFont="1" applyFill="1" applyBorder="1" applyAlignment="1">
      <alignment vertical="top" wrapText="1"/>
    </xf>
    <xf numFmtId="0" fontId="67" fillId="6" borderId="47" xfId="0" applyNumberFormat="1" applyFont="1" applyFill="1" applyBorder="1" applyAlignment="1">
      <alignment vertical="top" wrapText="1"/>
    </xf>
    <xf numFmtId="0" fontId="5" fillId="0" borderId="2" xfId="0" applyFont="1" applyBorder="1"/>
    <xf numFmtId="0" fontId="4" fillId="6" borderId="0" xfId="0" applyFont="1" applyFill="1" applyAlignment="1">
      <alignment vertical="top" wrapText="1"/>
    </xf>
    <xf numFmtId="0" fontId="68" fillId="0" borderId="0" xfId="0" applyFont="1" applyFill="1" applyBorder="1" applyAlignment="1">
      <alignment vertical="top" wrapText="1"/>
    </xf>
    <xf numFmtId="0" fontId="68" fillId="0" borderId="0" xfId="0" applyFont="1" applyFill="1" applyBorder="1" applyAlignment="1">
      <alignment horizontal="center" vertical="top" wrapText="1"/>
    </xf>
    <xf numFmtId="8" fontId="68" fillId="0" borderId="0" xfId="0" applyNumberFormat="1" applyFont="1" applyFill="1" applyBorder="1" applyAlignment="1">
      <alignment vertical="top" wrapText="1"/>
    </xf>
    <xf numFmtId="4" fontId="68" fillId="0" borderId="0" xfId="0" applyNumberFormat="1" applyFont="1" applyFill="1" applyBorder="1" applyAlignment="1">
      <alignment horizontal="right" vertical="top"/>
    </xf>
    <xf numFmtId="4" fontId="22" fillId="0" borderId="0" xfId="0" applyNumberFormat="1" applyFont="1" applyFill="1" applyBorder="1" applyAlignment="1">
      <alignment horizontal="right" vertical="top"/>
    </xf>
    <xf numFmtId="0" fontId="69" fillId="6" borderId="0" xfId="0" applyFont="1" applyFill="1" applyAlignment="1">
      <alignment vertical="top" wrapText="1"/>
    </xf>
    <xf numFmtId="0" fontId="69" fillId="6" borderId="50" xfId="0" applyFont="1" applyFill="1" applyBorder="1" applyAlignment="1">
      <alignment vertical="top" wrapText="1"/>
    </xf>
    <xf numFmtId="0" fontId="39" fillId="0" borderId="0" xfId="0" applyFont="1" applyAlignment="1">
      <alignment horizontal="left" wrapText="1"/>
    </xf>
    <xf numFmtId="0" fontId="0" fillId="0" borderId="0" xfId="0"/>
    <xf numFmtId="0" fontId="39" fillId="0" borderId="0" xfId="0" applyFont="1" applyAlignment="1">
      <alignment horizontal="left" vertical="top" wrapText="1"/>
    </xf>
    <xf numFmtId="0" fontId="3" fillId="0" borderId="0" xfId="0" applyFont="1" applyAlignment="1">
      <alignment vertical="center" wrapText="1"/>
    </xf>
    <xf numFmtId="0" fontId="35" fillId="5" borderId="0" xfId="0" applyFont="1" applyFill="1" applyAlignment="1">
      <alignment horizontal="center" vertical="center" wrapText="1"/>
    </xf>
    <xf numFmtId="0" fontId="0" fillId="0" borderId="0" xfId="0"/>
    <xf numFmtId="14" fontId="39" fillId="5" borderId="4" xfId="79" applyNumberFormat="1" applyFont="1" applyFill="1" applyBorder="1" applyAlignment="1">
      <alignment vertical="top" wrapText="1"/>
    </xf>
    <xf numFmtId="0" fontId="0" fillId="0" borderId="0" xfId="0" applyAlignment="1">
      <alignment wrapText="1"/>
    </xf>
    <xf numFmtId="0" fontId="0" fillId="0" borderId="0" xfId="0" applyAlignment="1">
      <alignment vertical="top" wrapText="1"/>
    </xf>
    <xf numFmtId="0" fontId="39" fillId="0" borderId="0" xfId="0" applyFont="1" applyAlignment="1">
      <alignment horizontal="center" wrapText="1"/>
    </xf>
    <xf numFmtId="0" fontId="52" fillId="0" borderId="0" xfId="0" applyFont="1" applyBorder="1" applyAlignment="1">
      <alignment horizontal="center" wrapText="1"/>
    </xf>
    <xf numFmtId="0" fontId="0" fillId="0" borderId="0" xfId="0" applyBorder="1" applyAlignment="1">
      <alignment horizontal="center" wrapText="1"/>
    </xf>
    <xf numFmtId="0" fontId="39" fillId="0" borderId="0" xfId="0" applyFont="1" applyAlignment="1">
      <alignment horizontal="left" wrapText="1"/>
    </xf>
    <xf numFmtId="0" fontId="39" fillId="5" borderId="0" xfId="0" applyFont="1" applyFill="1" applyBorder="1" applyAlignment="1">
      <alignment horizontal="center" wrapText="1"/>
    </xf>
    <xf numFmtId="0" fontId="39" fillId="5" borderId="0" xfId="0" applyFont="1" applyFill="1" applyBorder="1" applyAlignment="1">
      <alignment horizontal="left" wrapText="1"/>
    </xf>
    <xf numFmtId="0" fontId="31" fillId="0" borderId="41" xfId="0" applyFont="1" applyBorder="1" applyAlignment="1">
      <alignment horizontal="left" wrapText="1"/>
    </xf>
    <xf numFmtId="0" fontId="31" fillId="0" borderId="42" xfId="0" applyFont="1" applyBorder="1" applyAlignment="1">
      <alignment horizontal="left" wrapText="1"/>
    </xf>
    <xf numFmtId="0" fontId="39" fillId="0" borderId="0" xfId="0" applyFont="1" applyAlignment="1">
      <alignment horizontal="right" wrapText="1"/>
    </xf>
    <xf numFmtId="0" fontId="39" fillId="0" borderId="2" xfId="0" applyFont="1" applyBorder="1" applyAlignment="1">
      <alignment horizontal="center" wrapText="1"/>
    </xf>
    <xf numFmtId="0" fontId="52" fillId="0" borderId="2" xfId="0" applyFont="1" applyBorder="1" applyAlignment="1">
      <alignment horizontal="center" wrapText="1"/>
    </xf>
    <xf numFmtId="0" fontId="0" fillId="0" borderId="2" xfId="0" applyBorder="1" applyAlignment="1">
      <alignment horizontal="center" wrapText="1"/>
    </xf>
    <xf numFmtId="0" fontId="35" fillId="5" borderId="0" xfId="0" applyFont="1" applyFill="1" applyAlignment="1">
      <alignment horizontal="center" vertical="center" wrapText="1"/>
    </xf>
    <xf numFmtId="0" fontId="0" fillId="0" borderId="0" xfId="0"/>
    <xf numFmtId="0" fontId="35" fillId="5" borderId="0" xfId="0" applyFont="1" applyFill="1" applyBorder="1" applyAlignment="1">
      <alignment horizontal="center" vertical="top" wrapText="1"/>
    </xf>
    <xf numFmtId="0" fontId="0" fillId="0" borderId="0" xfId="0" applyAlignment="1">
      <alignment horizontal="center" vertical="top" wrapText="1"/>
    </xf>
    <xf numFmtId="0" fontId="26" fillId="6" borderId="25" xfId="0" applyFont="1" applyFill="1" applyBorder="1" applyAlignment="1"/>
    <xf numFmtId="0" fontId="0" fillId="0" borderId="27" xfId="0" applyBorder="1" applyAlignment="1"/>
    <xf numFmtId="0" fontId="0" fillId="0" borderId="26" xfId="0" applyBorder="1" applyAlignment="1"/>
    <xf numFmtId="0" fontId="26" fillId="6" borderId="6" xfId="0" applyFont="1" applyFill="1" applyBorder="1" applyAlignment="1">
      <alignment wrapText="1"/>
    </xf>
    <xf numFmtId="0" fontId="0" fillId="0" borderId="0" xfId="0" applyBorder="1" applyAlignment="1">
      <alignment wrapText="1"/>
    </xf>
    <xf numFmtId="0" fontId="0" fillId="0" borderId="9" xfId="0" applyBorder="1" applyAlignment="1">
      <alignment wrapText="1"/>
    </xf>
    <xf numFmtId="0" fontId="26" fillId="6" borderId="7" xfId="0" applyFont="1" applyFill="1" applyBorder="1" applyAlignment="1">
      <alignment wrapText="1"/>
    </xf>
    <xf numFmtId="0" fontId="0" fillId="0" borderId="4" xfId="0" applyBorder="1" applyAlignment="1">
      <alignment wrapText="1"/>
    </xf>
    <xf numFmtId="0" fontId="0" fillId="0" borderId="10" xfId="0" applyBorder="1" applyAlignment="1">
      <alignment wrapText="1"/>
    </xf>
    <xf numFmtId="0" fontId="34" fillId="0" borderId="0" xfId="0" applyFont="1" applyFill="1" applyBorder="1" applyAlignment="1">
      <alignment horizontal="center" vertical="top" wrapText="1"/>
    </xf>
    <xf numFmtId="0" fontId="0" fillId="0" borderId="2" xfId="0" applyBorder="1" applyAlignment="1">
      <alignment horizontal="left" vertical="top" wrapText="1"/>
    </xf>
    <xf numFmtId="0" fontId="32" fillId="0" borderId="0" xfId="0" applyFont="1" applyAlignment="1">
      <alignment horizontal="center"/>
    </xf>
    <xf numFmtId="0" fontId="0" fillId="0" borderId="0" xfId="0" applyAlignment="1">
      <alignment horizontal="center"/>
    </xf>
    <xf numFmtId="0" fontId="0" fillId="0" borderId="25" xfId="0" applyBorder="1"/>
    <xf numFmtId="0" fontId="0" fillId="0" borderId="26" xfId="0" applyBorder="1"/>
    <xf numFmtId="0" fontId="44" fillId="0" borderId="0" xfId="0" applyFont="1" applyAlignment="1">
      <alignment horizontal="center"/>
    </xf>
    <xf numFmtId="0" fontId="33" fillId="5" borderId="0" xfId="43" applyFont="1" applyFill="1" applyBorder="1" applyAlignment="1">
      <alignment vertical="top" wrapText="1"/>
    </xf>
    <xf numFmtId="0" fontId="0" fillId="0" borderId="0" xfId="0" applyBorder="1" applyAlignment="1">
      <alignment vertical="top" wrapText="1"/>
    </xf>
    <xf numFmtId="0" fontId="31" fillId="0" borderId="0" xfId="0" applyFont="1" applyAlignment="1">
      <alignment horizontal="left" wrapText="1"/>
    </xf>
    <xf numFmtId="0" fontId="64" fillId="0" borderId="0" xfId="0" applyFont="1" applyAlignment="1">
      <alignment horizontal="left" wrapText="1"/>
    </xf>
    <xf numFmtId="0" fontId="33" fillId="5" borderId="0" xfId="43" applyFont="1" applyFill="1" applyBorder="1" applyAlignment="1">
      <alignment wrapText="1"/>
    </xf>
    <xf numFmtId="0" fontId="32" fillId="0" borderId="2" xfId="0" applyFont="1" applyBorder="1" applyAlignment="1">
      <alignment vertical="top" wrapText="1"/>
    </xf>
    <xf numFmtId="0" fontId="9"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32" fillId="0" borderId="0" xfId="0" applyFont="1" applyAlignment="1">
      <alignment vertical="center"/>
    </xf>
    <xf numFmtId="0" fontId="63" fillId="5" borderId="0" xfId="0" applyFont="1" applyFill="1" applyAlignment="1">
      <alignment horizontal="left" wrapText="1"/>
    </xf>
    <xf numFmtId="0" fontId="57" fillId="0" borderId="0" xfId="0" applyFont="1" applyAlignment="1">
      <alignment wrapText="1"/>
    </xf>
    <xf numFmtId="0" fontId="63" fillId="5" borderId="0" xfId="0" applyFont="1" applyFill="1" applyAlignment="1">
      <alignment vertical="top" wrapText="1"/>
    </xf>
    <xf numFmtId="0" fontId="57" fillId="0" borderId="0" xfId="0" applyFont="1" applyAlignment="1">
      <alignment vertical="top" wrapText="1"/>
    </xf>
    <xf numFmtId="0" fontId="9" fillId="0" borderId="2" xfId="0" applyFont="1" applyBorder="1" applyAlignment="1">
      <alignment vertical="center" wrapText="1"/>
    </xf>
    <xf numFmtId="0" fontId="0" fillId="0" borderId="0" xfId="0" applyAlignment="1">
      <alignment horizontal="center" vertical="top"/>
    </xf>
    <xf numFmtId="0" fontId="9" fillId="0" borderId="25" xfId="0" applyFont="1" applyBorder="1" applyAlignment="1"/>
    <xf numFmtId="0" fontId="57" fillId="0" borderId="5" xfId="0" applyFont="1" applyBorder="1" applyAlignment="1">
      <alignment horizontal="center" vertical="top" wrapText="1"/>
    </xf>
    <xf numFmtId="0" fontId="53" fillId="0" borderId="8" xfId="0" applyFont="1" applyBorder="1" applyAlignment="1">
      <alignment horizontal="center" vertical="top" wrapText="1"/>
    </xf>
    <xf numFmtId="0" fontId="57" fillId="0" borderId="7" xfId="0" applyFont="1" applyBorder="1" applyAlignment="1">
      <alignment horizontal="center" vertical="top" wrapText="1"/>
    </xf>
    <xf numFmtId="0" fontId="53" fillId="0" borderId="10" xfId="0" applyFont="1" applyBorder="1" applyAlignment="1">
      <alignment horizontal="center" vertical="top" wrapText="1"/>
    </xf>
    <xf numFmtId="0" fontId="9" fillId="0" borderId="24" xfId="0" applyFont="1" applyBorder="1" applyAlignment="1">
      <alignment vertical="top" wrapText="1"/>
    </xf>
    <xf numFmtId="0" fontId="0" fillId="0" borderId="1" xfId="0" applyBorder="1" applyAlignment="1">
      <alignment vertical="top" wrapText="1"/>
    </xf>
    <xf numFmtId="0" fontId="9" fillId="4" borderId="24" xfId="0" applyFont="1" applyFill="1" applyBorder="1" applyAlignment="1">
      <alignment horizontal="left" vertical="top" wrapText="1"/>
    </xf>
    <xf numFmtId="0" fontId="0" fillId="4" borderId="1" xfId="0" applyFill="1" applyBorder="1" applyAlignment="1">
      <alignment horizontal="left" vertical="top" wrapText="1"/>
    </xf>
    <xf numFmtId="0" fontId="32" fillId="0" borderId="6" xfId="0" applyFont="1" applyBorder="1" applyAlignment="1">
      <alignment wrapText="1"/>
    </xf>
    <xf numFmtId="0" fontId="56" fillId="0" borderId="0" xfId="0" applyFont="1" applyFill="1" applyBorder="1" applyAlignment="1">
      <alignment vertical="top" wrapText="1"/>
    </xf>
    <xf numFmtId="0" fontId="55" fillId="0" borderId="0" xfId="0" applyFont="1" applyFill="1" applyBorder="1" applyAlignment="1">
      <alignment vertical="top" wrapText="1"/>
    </xf>
    <xf numFmtId="0" fontId="6" fillId="0" borderId="43" xfId="0" applyFont="1" applyBorder="1" applyAlignment="1">
      <alignment horizontal="left" vertical="top" wrapText="1"/>
    </xf>
    <xf numFmtId="0" fontId="0" fillId="0" borderId="1" xfId="0" applyBorder="1" applyAlignment="1">
      <alignment horizontal="left" vertical="top" wrapText="1"/>
    </xf>
    <xf numFmtId="0" fontId="0" fillId="4" borderId="2" xfId="0" applyFill="1" applyBorder="1" applyAlignment="1">
      <alignment horizontal="left" vertical="top" wrapText="1"/>
    </xf>
    <xf numFmtId="0" fontId="40" fillId="0" borderId="0" xfId="0" applyFont="1" applyFill="1" applyAlignment="1">
      <alignment vertical="top" wrapText="1"/>
    </xf>
    <xf numFmtId="0" fontId="0" fillId="0" borderId="0" xfId="0" applyAlignment="1">
      <alignment vertical="top" wrapText="1"/>
    </xf>
    <xf numFmtId="0" fontId="9" fillId="0" borderId="0" xfId="0" applyFont="1" applyAlignment="1">
      <alignment wrapText="1"/>
    </xf>
    <xf numFmtId="0" fontId="56" fillId="0" borderId="27" xfId="0" applyFont="1" applyBorder="1" applyAlignment="1">
      <alignment vertical="top" wrapText="1"/>
    </xf>
    <xf numFmtId="0" fontId="55" fillId="0" borderId="27" xfId="0" applyFont="1" applyBorder="1" applyAlignment="1">
      <alignment vertical="top" wrapText="1"/>
    </xf>
    <xf numFmtId="0" fontId="59" fillId="0" borderId="0" xfId="0" applyFont="1" applyAlignment="1">
      <alignment horizontal="center" vertical="top" wrapText="1"/>
    </xf>
    <xf numFmtId="0" fontId="36" fillId="0" borderId="0" xfId="0" applyFont="1" applyBorder="1" applyAlignment="1">
      <alignment horizontal="center" vertical="top" wrapText="1"/>
    </xf>
    <xf numFmtId="0" fontId="38" fillId="5" borderId="4" xfId="0" applyFont="1" applyFill="1" applyBorder="1" applyAlignment="1">
      <alignment horizontal="center" vertical="top" wrapText="1"/>
    </xf>
    <xf numFmtId="0" fontId="29" fillId="0" borderId="4" xfId="0" applyFont="1" applyBorder="1" applyAlignment="1">
      <alignment horizontal="center" vertical="top" wrapText="1"/>
    </xf>
    <xf numFmtId="0" fontId="0" fillId="0" borderId="4" xfId="0" applyBorder="1" applyAlignment="1">
      <alignment vertical="top" wrapText="1"/>
    </xf>
    <xf numFmtId="0" fontId="1" fillId="0" borderId="0" xfId="0" applyFont="1" applyAlignment="1">
      <alignment vertical="center" wrapText="1"/>
    </xf>
  </cellXfs>
  <cellStyles count="80">
    <cellStyle name="Comma" xfId="78" builtinId="3"/>
    <cellStyle name="Comma 2" xfId="1" xr:uid="{00000000-0005-0000-0000-000001000000}"/>
    <cellStyle name="Comma 2 2" xfId="57" xr:uid="{00000000-0005-0000-0000-000002000000}"/>
    <cellStyle name="Normal" xfId="0" builtinId="0"/>
    <cellStyle name="Normal 10" xfId="2" xr:uid="{00000000-0005-0000-0000-000004000000}"/>
    <cellStyle name="Normal 10 2" xfId="58" xr:uid="{00000000-0005-0000-0000-000005000000}"/>
    <cellStyle name="Normal 11" xfId="3" xr:uid="{00000000-0005-0000-0000-000006000000}"/>
    <cellStyle name="Normal 12" xfId="4" xr:uid="{00000000-0005-0000-0000-000007000000}"/>
    <cellStyle name="Normal 12 2" xfId="5" xr:uid="{00000000-0005-0000-0000-000008000000}"/>
    <cellStyle name="Normal 12 3" xfId="6" xr:uid="{00000000-0005-0000-0000-000009000000}"/>
    <cellStyle name="Normal 13" xfId="7" xr:uid="{00000000-0005-0000-0000-00000A000000}"/>
    <cellStyle name="Normal 13 2" xfId="8" xr:uid="{00000000-0005-0000-0000-00000B000000}"/>
    <cellStyle name="Normal 14" xfId="54" xr:uid="{00000000-0005-0000-0000-00000C000000}"/>
    <cellStyle name="Normal 2" xfId="9" xr:uid="{00000000-0005-0000-0000-00000D000000}"/>
    <cellStyle name="Normal 2 2" xfId="10" xr:uid="{00000000-0005-0000-0000-00000E000000}"/>
    <cellStyle name="Normal 2 2 2" xfId="11" xr:uid="{00000000-0005-0000-0000-00000F000000}"/>
    <cellStyle name="Normal 2 2 2 2" xfId="12" xr:uid="{00000000-0005-0000-0000-000010000000}"/>
    <cellStyle name="Normal 2 2 2 2 2" xfId="13" xr:uid="{00000000-0005-0000-0000-000011000000}"/>
    <cellStyle name="Normal 2 2 2 2 2 2" xfId="14" xr:uid="{00000000-0005-0000-0000-000012000000}"/>
    <cellStyle name="Normal 2 2 2 2 2 2 2" xfId="15" xr:uid="{00000000-0005-0000-0000-000013000000}"/>
    <cellStyle name="Normal 2 2 2 2 2 3" xfId="16" xr:uid="{00000000-0005-0000-0000-000014000000}"/>
    <cellStyle name="Normal 2 2 2 2 2 4" xfId="63" xr:uid="{00000000-0005-0000-0000-000015000000}"/>
    <cellStyle name="Normal 2 2 2 2 3" xfId="62" xr:uid="{00000000-0005-0000-0000-000016000000}"/>
    <cellStyle name="Normal 2 2 2 3" xfId="17" xr:uid="{00000000-0005-0000-0000-000017000000}"/>
    <cellStyle name="Normal 2 2 2 3 2" xfId="18" xr:uid="{00000000-0005-0000-0000-000018000000}"/>
    <cellStyle name="Normal 2 2 2 3 2 2" xfId="65" xr:uid="{00000000-0005-0000-0000-000019000000}"/>
    <cellStyle name="Normal 2 2 2 3 3" xfId="64" xr:uid="{00000000-0005-0000-0000-00001A000000}"/>
    <cellStyle name="Normal 2 2 2 4" xfId="19" xr:uid="{00000000-0005-0000-0000-00001B000000}"/>
    <cellStyle name="Normal 2 2 2 5" xfId="20" xr:uid="{00000000-0005-0000-0000-00001C000000}"/>
    <cellStyle name="Normal 2 2 2 6" xfId="61" xr:uid="{00000000-0005-0000-0000-00001D000000}"/>
    <cellStyle name="Normal 2 2 3" xfId="21" xr:uid="{00000000-0005-0000-0000-00001E000000}"/>
    <cellStyle name="Normal 2 2 4" xfId="60" xr:uid="{00000000-0005-0000-0000-00001F000000}"/>
    <cellStyle name="Normal 2 3" xfId="22" xr:uid="{00000000-0005-0000-0000-000020000000}"/>
    <cellStyle name="Normal 2 3 2" xfId="66" xr:uid="{00000000-0005-0000-0000-000021000000}"/>
    <cellStyle name="Normal 2 4" xfId="23" xr:uid="{00000000-0005-0000-0000-000022000000}"/>
    <cellStyle name="Normal 2 5" xfId="24" xr:uid="{00000000-0005-0000-0000-000023000000}"/>
    <cellStyle name="Normal 2 5 10" xfId="79" xr:uid="{93758DB4-013C-49FF-8E43-9FCC5E924E6B}"/>
    <cellStyle name="Normal 2 5 2" xfId="25" xr:uid="{00000000-0005-0000-0000-000024000000}"/>
    <cellStyle name="Normal 2 5 2 2" xfId="67" xr:uid="{00000000-0005-0000-0000-000025000000}"/>
    <cellStyle name="Normal 2 5 3" xfId="26" xr:uid="{00000000-0005-0000-0000-000026000000}"/>
    <cellStyle name="Normal 2 5 3 2" xfId="68" xr:uid="{00000000-0005-0000-0000-000027000000}"/>
    <cellStyle name="Normal 2 5 4" xfId="27" xr:uid="{00000000-0005-0000-0000-000028000000}"/>
    <cellStyle name="Normal 2 5 4 2" xfId="28" xr:uid="{00000000-0005-0000-0000-000029000000}"/>
    <cellStyle name="Normal 2 5 5" xfId="29" xr:uid="{00000000-0005-0000-0000-00002A000000}"/>
    <cellStyle name="Normal 2 5 6" xfId="30" xr:uid="{00000000-0005-0000-0000-00002B000000}"/>
    <cellStyle name="Normal 2 5 7" xfId="31" xr:uid="{00000000-0005-0000-0000-00002C000000}"/>
    <cellStyle name="Normal 2 5 8" xfId="32" xr:uid="{00000000-0005-0000-0000-00002D000000}"/>
    <cellStyle name="Normal 2 5 9" xfId="55" xr:uid="{00000000-0005-0000-0000-00002E000000}"/>
    <cellStyle name="Normal 2 6" xfId="33" xr:uid="{00000000-0005-0000-0000-00002F000000}"/>
    <cellStyle name="Normal 2 7" xfId="59" xr:uid="{00000000-0005-0000-0000-000030000000}"/>
    <cellStyle name="Normal 3" xfId="34" xr:uid="{00000000-0005-0000-0000-000031000000}"/>
    <cellStyle name="Normal 3 2" xfId="35" xr:uid="{00000000-0005-0000-0000-000032000000}"/>
    <cellStyle name="Normal 3 2 2" xfId="70" xr:uid="{00000000-0005-0000-0000-000033000000}"/>
    <cellStyle name="Normal 3 3" xfId="69" xr:uid="{00000000-0005-0000-0000-000034000000}"/>
    <cellStyle name="Normal 4" xfId="36" xr:uid="{00000000-0005-0000-0000-000035000000}"/>
    <cellStyle name="Normal 4 2" xfId="37" xr:uid="{00000000-0005-0000-0000-000036000000}"/>
    <cellStyle name="Normal 4 2 2" xfId="38" xr:uid="{00000000-0005-0000-0000-000037000000}"/>
    <cellStyle name="Normal 4 2 2 2" xfId="72" xr:uid="{00000000-0005-0000-0000-000038000000}"/>
    <cellStyle name="Normal 4 2 3" xfId="71" xr:uid="{00000000-0005-0000-0000-000039000000}"/>
    <cellStyle name="Normal 4 3" xfId="39" xr:uid="{00000000-0005-0000-0000-00003A000000}"/>
    <cellStyle name="Normal 4 3 2" xfId="73" xr:uid="{00000000-0005-0000-0000-00003B000000}"/>
    <cellStyle name="Normal 4 4" xfId="40" xr:uid="{00000000-0005-0000-0000-00003C000000}"/>
    <cellStyle name="Normal 5" xfId="41" xr:uid="{00000000-0005-0000-0000-00003D000000}"/>
    <cellStyle name="Normal 5 2" xfId="42" xr:uid="{00000000-0005-0000-0000-00003E000000}"/>
    <cellStyle name="Normal 5 2 2" xfId="75" xr:uid="{00000000-0005-0000-0000-00003F000000}"/>
    <cellStyle name="Normal 5 3" xfId="74" xr:uid="{00000000-0005-0000-0000-000040000000}"/>
    <cellStyle name="Normal 6" xfId="43" xr:uid="{00000000-0005-0000-0000-000041000000}"/>
    <cellStyle name="Normal 7" xfId="44" xr:uid="{00000000-0005-0000-0000-000042000000}"/>
    <cellStyle name="Normal 8" xfId="45" xr:uid="{00000000-0005-0000-0000-000043000000}"/>
    <cellStyle name="Normal 8 2" xfId="46" xr:uid="{00000000-0005-0000-0000-000044000000}"/>
    <cellStyle name="Normal 8 3" xfId="47" xr:uid="{00000000-0005-0000-0000-000045000000}"/>
    <cellStyle name="Normal 8 3 2" xfId="48" xr:uid="{00000000-0005-0000-0000-000046000000}"/>
    <cellStyle name="Normal 8 3 3" xfId="76" xr:uid="{00000000-0005-0000-0000-000047000000}"/>
    <cellStyle name="Normal 8 4" xfId="49" xr:uid="{00000000-0005-0000-0000-000048000000}"/>
    <cellStyle name="Normal 8 5" xfId="50" xr:uid="{00000000-0005-0000-0000-000049000000}"/>
    <cellStyle name="Normal 8 6" xfId="51" xr:uid="{00000000-0005-0000-0000-00004A000000}"/>
    <cellStyle name="Normal 8 7" xfId="56" xr:uid="{00000000-0005-0000-0000-00004B000000}"/>
    <cellStyle name="Normal 9" xfId="52" xr:uid="{00000000-0005-0000-0000-00004C000000}"/>
    <cellStyle name="Normal 9 2" xfId="77" xr:uid="{00000000-0005-0000-0000-00004D000000}"/>
    <cellStyle name="Percent 2" xfId="53" xr:uid="{00000000-0005-0000-0000-00004F000000}"/>
  </cellStyles>
  <dxfs count="493">
    <dxf>
      <alignment wrapText="1"/>
    </dxf>
    <dxf>
      <border>
        <left style="double">
          <color rgb="FFFF0000"/>
        </left>
        <right style="double">
          <color rgb="FFFF0000"/>
        </right>
        <vertical style="double">
          <color rgb="FFFF0000"/>
        </vertical>
      </border>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border>
        <right style="thin">
          <color rgb="FFFF0000"/>
        </right>
      </border>
    </dxf>
    <dxf>
      <border>
        <right style="thin">
          <color rgb="FFFF0000"/>
        </right>
      </border>
    </dxf>
    <dxf>
      <border>
        <top style="thin">
          <color rgb="FFFF0000"/>
        </top>
      </border>
    </dxf>
    <dxf>
      <alignment wrapText="1"/>
    </dxf>
    <dxf>
      <alignment wrapText="1"/>
    </dxf>
    <dxf>
      <alignment wrapText="1"/>
    </dxf>
    <dxf>
      <alignment wrapText="1"/>
    </dxf>
    <dxf>
      <alignment wrapText="1"/>
    </dxf>
    <dxf>
      <alignment wrapText="1"/>
    </dxf>
    <dxf>
      <alignment wrapText="1"/>
    </dxf>
    <dxf>
      <alignment wrapText="0"/>
    </dxf>
    <dxf>
      <alignment wrapText="1"/>
    </dxf>
    <dxf>
      <alignment wrapText="1"/>
    </dxf>
    <dxf>
      <alignment wrapText="1"/>
    </dxf>
    <dxf>
      <numFmt numFmtId="2" formatCode="0.00"/>
    </dxf>
    <dxf>
      <numFmt numFmtId="2" formatCode="0.0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border>
        <top style="thin">
          <color rgb="FFFF0000"/>
        </top>
      </border>
    </dxf>
    <dxf>
      <numFmt numFmtId="170" formatCode="d/m/yy;@"/>
    </dxf>
    <dxf>
      <numFmt numFmtId="170" formatCode="d/m/yy;@"/>
    </dxf>
    <dxf>
      <numFmt numFmtId="170" formatCode="d/m/yy;@"/>
    </dxf>
    <dxf>
      <alignment horizontal="left"/>
    </dxf>
    <dxf>
      <alignment horizontal="left"/>
    </dxf>
    <dxf>
      <alignment horizontal="left"/>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border>
        <vertical style="thin">
          <color rgb="FFFF0000"/>
        </vertical>
      </border>
    </dxf>
    <dxf>
      <border>
        <vertical style="thin">
          <color rgb="FFFF0000"/>
        </vertical>
      </border>
    </dxf>
    <dxf>
      <border>
        <left/>
      </border>
    </dxf>
    <dxf>
      <border>
        <left style="double">
          <color rgb="FFFF0000"/>
        </left>
        <vertical style="thin">
          <color rgb="FFFF0000"/>
        </vertical>
      </border>
    </dxf>
    <dxf>
      <numFmt numFmtId="2" formatCode="0.00"/>
    </dxf>
    <dxf>
      <border>
        <left style="double">
          <color rgb="FFFF0000"/>
        </left>
        <right style="double">
          <color rgb="FFFF0000"/>
        </right>
        <vertical style="thin">
          <color rgb="FFFF0000"/>
        </vertical>
      </border>
    </dxf>
    <dxf>
      <border>
        <right style="double">
          <color rgb="FFFF0000"/>
        </right>
      </border>
    </dxf>
    <dxf>
      <border>
        <top style="thin">
          <color rgb="FFFF0000"/>
        </top>
      </border>
    </dxf>
    <dxf>
      <alignment wrapText="1"/>
    </dxf>
    <dxf>
      <alignment wrapText="1"/>
    </dxf>
    <dxf>
      <alignment wrapText="1"/>
    </dxf>
    <dxf>
      <alignment wrapText="1"/>
    </dxf>
    <dxf>
      <alignment wrapText="1"/>
    </dxf>
    <dxf>
      <alignment wrapText="1"/>
    </dxf>
    <dxf>
      <alignment wrapText="1"/>
    </dxf>
    <dxf>
      <border>
        <left style="double">
          <color rgb="FFFF0000"/>
        </left>
        <right style="double">
          <color rgb="FFFF0000"/>
        </right>
        <vertical style="thin">
          <color rgb="FFFF0000"/>
        </vertical>
      </border>
    </dxf>
    <dxf>
      <border>
        <right style="double">
          <color rgb="FFFF0000"/>
        </right>
      </border>
    </dxf>
    <dxf>
      <alignment wrapText="1"/>
    </dxf>
    <dxf>
      <border>
        <left style="double">
          <color rgb="FFFF0000"/>
        </left>
        <right style="double">
          <color rgb="FFFF0000"/>
        </right>
        <vertical style="double">
          <color rgb="FFFF0000"/>
        </vertical>
      </border>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border>
        <right style="thin">
          <color rgb="FFFF0000"/>
        </right>
      </border>
    </dxf>
    <dxf>
      <border>
        <right style="thin">
          <color rgb="FFFF0000"/>
        </right>
      </border>
    </dxf>
    <dxf>
      <border>
        <top style="thin">
          <color rgb="FFFF0000"/>
        </top>
      </border>
    </dxf>
    <dxf>
      <alignment wrapText="1"/>
    </dxf>
    <dxf>
      <alignment wrapText="1"/>
    </dxf>
    <dxf>
      <alignment wrapText="1"/>
    </dxf>
    <dxf>
      <alignment wrapText="1"/>
    </dxf>
    <dxf>
      <alignment wrapText="1"/>
    </dxf>
    <dxf>
      <alignment wrapText="1"/>
    </dxf>
    <dxf>
      <alignment wrapText="1"/>
    </dxf>
    <dxf>
      <alignment wrapText="0"/>
    </dxf>
    <dxf>
      <numFmt numFmtId="2" formatCode="0.00"/>
    </dxf>
    <dxf>
      <alignment horizontal="center"/>
    </dxf>
    <dxf>
      <alignment vertical="top"/>
    </dxf>
    <dxf>
      <border>
        <left style="double">
          <color rgb="FFFF0000"/>
        </left>
        <right style="double">
          <color rgb="FFFF0000"/>
        </right>
        <vertical style="thin">
          <color rgb="FFFF0000"/>
        </vertical>
      </border>
    </dxf>
    <dxf>
      <border>
        <top style="thin">
          <color rgb="FFFF0000"/>
        </top>
      </border>
    </dxf>
    <dxf>
      <border>
        <left style="double">
          <color rgb="FFFF0000"/>
        </left>
        <right style="thin">
          <color rgb="FFFF0000"/>
        </right>
      </border>
    </dxf>
    <dxf>
      <alignment wrapText="1"/>
    </dxf>
    <dxf>
      <alignment wrapText="1"/>
    </dxf>
    <dxf>
      <alignment wrapText="1"/>
    </dxf>
    <dxf>
      <alignment wrapText="1"/>
    </dxf>
    <dxf>
      <alignment wrapText="1"/>
    </dxf>
    <dxf>
      <alignment wrapText="1"/>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numFmt numFmtId="2" formatCode="0.00"/>
    </dxf>
    <dxf>
      <alignment horizontal="center"/>
    </dxf>
    <dxf>
      <alignment vertical="top"/>
    </dxf>
    <dxf>
      <border>
        <left style="double">
          <color rgb="FFFF0000"/>
        </left>
        <right style="double">
          <color rgb="FFFF0000"/>
        </right>
        <vertical style="thin">
          <color rgb="FFFF0000"/>
        </vertical>
      </border>
    </dxf>
    <dxf>
      <border>
        <top style="thin">
          <color rgb="FFFF0000"/>
        </top>
      </border>
    </dxf>
    <dxf>
      <border>
        <left style="double">
          <color rgb="FFFF0000"/>
        </left>
        <right style="thin">
          <color rgb="FFFF0000"/>
        </right>
      </border>
    </dxf>
    <dxf>
      <alignment wrapText="1"/>
    </dxf>
    <dxf>
      <alignment wrapText="1"/>
    </dxf>
    <dxf>
      <alignment wrapText="1"/>
    </dxf>
    <dxf>
      <alignment wrapText="1"/>
    </dxf>
    <dxf>
      <alignment wrapText="1"/>
    </dxf>
    <dxf>
      <alignment wrapText="1"/>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alignment wrapText="1"/>
    </dxf>
    <dxf>
      <alignment wrapText="1"/>
    </dxf>
    <dxf>
      <alignment wrapText="1"/>
    </dxf>
    <dxf>
      <numFmt numFmtId="2" formatCode="0.00"/>
    </dxf>
    <dxf>
      <numFmt numFmtId="2" formatCode="0.0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border>
        <top style="thin">
          <color rgb="FFFF0000"/>
        </top>
      </border>
    </dxf>
    <dxf>
      <numFmt numFmtId="170" formatCode="d/m/yy;@"/>
    </dxf>
    <dxf>
      <numFmt numFmtId="170" formatCode="d/m/yy;@"/>
    </dxf>
    <dxf>
      <numFmt numFmtId="170" formatCode="d/m/yy;@"/>
    </dxf>
    <dxf>
      <alignment horizontal="left"/>
    </dxf>
    <dxf>
      <alignment horizontal="left"/>
    </dxf>
    <dxf>
      <alignment horizontal="left"/>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border>
        <vertical style="thin">
          <color rgb="FFFF0000"/>
        </vertical>
      </border>
    </dxf>
    <dxf>
      <border>
        <vertical style="thin">
          <color rgb="FFFF0000"/>
        </vertical>
      </border>
    </dxf>
    <dxf>
      <border>
        <left/>
      </border>
    </dxf>
    <dxf>
      <border>
        <left style="double">
          <color rgb="FFFF0000"/>
        </left>
        <vertical style="thin">
          <color rgb="FFFF0000"/>
        </vertical>
      </border>
    </dxf>
    <dxf>
      <numFmt numFmtId="2" formatCode="0.00"/>
    </dxf>
    <dxf>
      <border>
        <left style="double">
          <color rgb="FFFF0000"/>
        </left>
        <right style="double">
          <color rgb="FFFF0000"/>
        </right>
        <vertical style="thin">
          <color rgb="FFFF0000"/>
        </vertical>
      </border>
    </dxf>
    <dxf>
      <border>
        <right style="double">
          <color rgb="FFFF0000"/>
        </right>
      </border>
    </dxf>
    <dxf>
      <border>
        <top style="thin">
          <color rgb="FFFF0000"/>
        </top>
      </border>
    </dxf>
    <dxf>
      <alignment wrapText="1"/>
    </dxf>
    <dxf>
      <alignment wrapText="1"/>
    </dxf>
    <dxf>
      <alignment wrapText="1"/>
    </dxf>
    <dxf>
      <alignment wrapText="1"/>
    </dxf>
    <dxf>
      <alignment wrapText="1"/>
    </dxf>
    <dxf>
      <alignment wrapText="1"/>
    </dxf>
    <dxf>
      <alignment wrapText="1"/>
    </dxf>
    <dxf>
      <border>
        <left style="double">
          <color rgb="FFFF0000"/>
        </left>
        <right style="double">
          <color rgb="FFFF0000"/>
        </right>
        <vertical style="thin">
          <color rgb="FFFF0000"/>
        </vertical>
      </border>
    </dxf>
    <dxf>
      <border>
        <right style="double">
          <color rgb="FFFF0000"/>
        </right>
      </border>
    </dxf>
    <dxf>
      <alignment wrapText="1"/>
    </dxf>
    <dxf>
      <border>
        <left style="double">
          <color rgb="FFFF0000"/>
        </left>
        <right style="double">
          <color rgb="FFFF0000"/>
        </right>
        <vertical style="double">
          <color rgb="FFFF0000"/>
        </vertical>
      </border>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border>
        <right style="thin">
          <color rgb="FFFF0000"/>
        </right>
      </border>
    </dxf>
    <dxf>
      <border>
        <right style="thin">
          <color rgb="FFFF0000"/>
        </right>
      </border>
    </dxf>
    <dxf>
      <border>
        <top style="thin">
          <color rgb="FFFF0000"/>
        </top>
      </border>
    </dxf>
    <dxf>
      <alignment wrapText="1"/>
    </dxf>
    <dxf>
      <alignment wrapText="1"/>
    </dxf>
    <dxf>
      <alignment wrapText="1"/>
    </dxf>
    <dxf>
      <alignment wrapText="1"/>
    </dxf>
    <dxf>
      <alignment wrapText="1"/>
    </dxf>
    <dxf>
      <alignment wrapText="1"/>
    </dxf>
    <dxf>
      <alignment wrapText="1"/>
    </dxf>
    <dxf>
      <alignment wrapText="0"/>
    </dxf>
    <dxf>
      <numFmt numFmtId="2" formatCode="0.00"/>
    </dxf>
    <dxf>
      <alignment horizontal="center"/>
    </dxf>
    <dxf>
      <alignment vertical="top"/>
    </dxf>
    <dxf>
      <border>
        <left style="double">
          <color rgb="FFFF0000"/>
        </left>
        <right style="double">
          <color rgb="FFFF0000"/>
        </right>
        <vertical style="thin">
          <color rgb="FFFF0000"/>
        </vertical>
      </border>
    </dxf>
    <dxf>
      <border>
        <top style="thin">
          <color rgb="FFFF0000"/>
        </top>
      </border>
    </dxf>
    <dxf>
      <border>
        <left style="double">
          <color rgb="FFFF0000"/>
        </left>
        <right style="thin">
          <color rgb="FFFF0000"/>
        </right>
      </border>
    </dxf>
    <dxf>
      <alignment wrapText="1"/>
    </dxf>
    <dxf>
      <alignment wrapText="1"/>
    </dxf>
    <dxf>
      <alignment wrapText="1"/>
    </dxf>
    <dxf>
      <alignment wrapText="1"/>
    </dxf>
    <dxf>
      <alignment wrapText="1"/>
    </dxf>
    <dxf>
      <alignment wrapText="1"/>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alignment wrapText="1"/>
    </dxf>
    <dxf>
      <alignment wrapText="1"/>
    </dxf>
    <dxf>
      <alignment wrapText="1"/>
    </dxf>
    <dxf>
      <numFmt numFmtId="2" formatCode="0.00"/>
    </dxf>
    <dxf>
      <numFmt numFmtId="2" formatCode="0.0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border>
        <top style="thin">
          <color rgb="FFFF0000"/>
        </top>
      </border>
    </dxf>
    <dxf>
      <numFmt numFmtId="170" formatCode="d/m/yy;@"/>
    </dxf>
    <dxf>
      <numFmt numFmtId="170" formatCode="d/m/yy;@"/>
    </dxf>
    <dxf>
      <numFmt numFmtId="170" formatCode="d/m/yy;@"/>
    </dxf>
    <dxf>
      <alignment horizontal="left"/>
    </dxf>
    <dxf>
      <alignment horizontal="left"/>
    </dxf>
    <dxf>
      <alignment horizontal="left"/>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border>
        <vertical style="thin">
          <color rgb="FFFF0000"/>
        </vertical>
      </border>
    </dxf>
    <dxf>
      <border>
        <vertical style="thin">
          <color rgb="FFFF0000"/>
        </vertical>
      </border>
    </dxf>
    <dxf>
      <border>
        <left/>
      </border>
    </dxf>
    <dxf>
      <border>
        <left style="double">
          <color rgb="FFFF0000"/>
        </left>
        <vertical style="thin">
          <color rgb="FFFF0000"/>
        </vertical>
      </border>
    </dxf>
    <dxf>
      <numFmt numFmtId="2" formatCode="0.00"/>
    </dxf>
    <dxf>
      <border>
        <left style="double">
          <color rgb="FFFF0000"/>
        </left>
        <right style="double">
          <color rgb="FFFF0000"/>
        </right>
        <vertical style="thin">
          <color rgb="FFFF0000"/>
        </vertical>
      </border>
    </dxf>
    <dxf>
      <border>
        <right style="double">
          <color rgb="FFFF0000"/>
        </right>
      </border>
    </dxf>
    <dxf>
      <border>
        <top style="thin">
          <color rgb="FFFF0000"/>
        </top>
      </border>
    </dxf>
    <dxf>
      <alignment wrapText="1"/>
    </dxf>
    <dxf>
      <alignment wrapText="1"/>
    </dxf>
    <dxf>
      <alignment wrapText="1"/>
    </dxf>
    <dxf>
      <alignment wrapText="1"/>
    </dxf>
    <dxf>
      <alignment wrapText="1"/>
    </dxf>
    <dxf>
      <alignment wrapText="1"/>
    </dxf>
    <dxf>
      <alignment wrapText="1"/>
    </dxf>
    <dxf>
      <border>
        <left style="double">
          <color rgb="FFFF0000"/>
        </left>
        <right style="double">
          <color rgb="FFFF0000"/>
        </right>
        <vertical style="thin">
          <color rgb="FFFF0000"/>
        </vertical>
      </border>
    </dxf>
    <dxf>
      <border>
        <right style="double">
          <color rgb="FFFF0000"/>
        </right>
      </border>
    </dxf>
    <dxf>
      <alignment wrapText="1"/>
    </dxf>
    <dxf>
      <border>
        <left style="double">
          <color rgb="FFFF0000"/>
        </left>
        <right style="double">
          <color rgb="FFFF0000"/>
        </right>
        <vertical style="double">
          <color rgb="FFFF0000"/>
        </vertical>
      </border>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border>
        <right style="thin">
          <color rgb="FFFF0000"/>
        </right>
      </border>
    </dxf>
    <dxf>
      <border>
        <right style="thin">
          <color rgb="FFFF0000"/>
        </right>
      </border>
    </dxf>
    <dxf>
      <border>
        <top style="thin">
          <color rgb="FFFF0000"/>
        </top>
      </border>
    </dxf>
    <dxf>
      <alignment wrapText="1"/>
    </dxf>
    <dxf>
      <alignment wrapText="1"/>
    </dxf>
    <dxf>
      <alignment wrapText="1"/>
    </dxf>
    <dxf>
      <alignment wrapText="1"/>
    </dxf>
    <dxf>
      <alignment wrapText="1"/>
    </dxf>
    <dxf>
      <alignment wrapText="1"/>
    </dxf>
    <dxf>
      <alignment wrapText="1"/>
    </dxf>
    <dxf>
      <alignment wrapText="0"/>
    </dxf>
    <dxf>
      <numFmt numFmtId="2" formatCode="0.00"/>
    </dxf>
    <dxf>
      <alignment horizontal="center"/>
    </dxf>
    <dxf>
      <alignment vertical="top"/>
    </dxf>
    <dxf>
      <border>
        <left style="double">
          <color rgb="FFFF0000"/>
        </left>
        <right style="double">
          <color rgb="FFFF0000"/>
        </right>
        <vertical style="thin">
          <color rgb="FFFF0000"/>
        </vertical>
      </border>
    </dxf>
    <dxf>
      <border>
        <top style="thin">
          <color rgb="FFFF0000"/>
        </top>
      </border>
    </dxf>
    <dxf>
      <border>
        <left style="double">
          <color rgb="FFFF0000"/>
        </left>
        <right style="thin">
          <color rgb="FFFF0000"/>
        </right>
      </border>
    </dxf>
    <dxf>
      <alignment wrapText="1"/>
    </dxf>
    <dxf>
      <alignment wrapText="1"/>
    </dxf>
    <dxf>
      <alignment wrapText="1"/>
    </dxf>
    <dxf>
      <alignment wrapText="1"/>
    </dxf>
    <dxf>
      <alignment wrapText="1"/>
    </dxf>
    <dxf>
      <alignment wrapText="1"/>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font>
        <b val="0"/>
        <i val="0"/>
        <strike val="0"/>
        <condense val="0"/>
        <extend val="0"/>
        <outline val="0"/>
        <shadow val="0"/>
        <u val="none"/>
        <vertAlign val="baseline"/>
        <sz val="11"/>
        <color rgb="FF000000"/>
        <name val="Calibri"/>
        <family val="2"/>
        <scheme val="minor"/>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8" tint="0.79998168889431442"/>
        </patternFill>
      </fill>
      <alignment horizontal="general" vertical="top" textRotation="0" wrapText="1" indent="0" justifyLastLine="0" shrinkToFit="0" readingOrder="0"/>
    </dxf>
    <dxf>
      <font>
        <strike val="0"/>
        <outline val="0"/>
        <shadow val="0"/>
        <u val="none"/>
        <vertAlign val="baseline"/>
        <sz val="11"/>
        <color theme="1"/>
        <name val="Calibri"/>
        <family val="2"/>
        <scheme val="minor"/>
      </font>
      <fill>
        <patternFill patternType="solid">
          <fgColor indexed="64"/>
          <bgColor theme="8" tint="0.79998168889431442"/>
        </patternFill>
      </fill>
    </dxf>
    <dxf>
      <border>
        <left style="double">
          <color rgb="FFFF0000"/>
        </left>
        <vertical style="thin">
          <color rgb="FFFF0000"/>
        </vertical>
      </border>
    </dxf>
    <dxf>
      <border>
        <left/>
      </border>
    </dxf>
    <dxf>
      <border>
        <vertical style="thin">
          <color rgb="FFFF0000"/>
        </vertical>
      </border>
    </dxf>
    <dxf>
      <border>
        <vertical style="thin">
          <color rgb="FFFF0000"/>
        </vertical>
      </border>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alignment horizontal="left"/>
    </dxf>
    <dxf>
      <alignment horizontal="left"/>
    </dxf>
    <dxf>
      <alignment horizontal="left"/>
    </dxf>
    <dxf>
      <numFmt numFmtId="170" formatCode="d/m/yy;@"/>
    </dxf>
    <dxf>
      <numFmt numFmtId="170" formatCode="d/m/yy;@"/>
    </dxf>
    <dxf>
      <numFmt numFmtId="170" formatCode="d/m/yy;@"/>
    </dxf>
    <dxf>
      <border>
        <top style="thin">
          <color rgb="FFFF0000"/>
        </top>
      </border>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numFmt numFmtId="2" formatCode="0.00"/>
    </dxf>
    <dxf>
      <numFmt numFmtId="2" formatCode="0.00"/>
    </dxf>
    <dxf>
      <alignment wrapText="1"/>
    </dxf>
    <dxf>
      <alignment wrapText="1"/>
    </dxf>
    <dxf>
      <alignment wrapText="1"/>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right style="double">
          <color rgb="FFFF0000"/>
        </right>
      </border>
    </dxf>
    <dxf>
      <border>
        <left style="double">
          <color rgb="FFFF0000"/>
        </left>
        <right style="double">
          <color rgb="FFFF0000"/>
        </right>
        <vertical style="thin">
          <color rgb="FFFF0000"/>
        </vertical>
      </border>
    </dxf>
    <dxf>
      <alignment wrapText="1"/>
    </dxf>
    <dxf>
      <alignment wrapText="1"/>
    </dxf>
    <dxf>
      <alignment wrapText="1"/>
    </dxf>
    <dxf>
      <alignment wrapText="1"/>
    </dxf>
    <dxf>
      <alignment wrapText="1"/>
    </dxf>
    <dxf>
      <alignment wrapText="1"/>
    </dxf>
    <dxf>
      <alignment wrapText="1"/>
    </dxf>
    <dxf>
      <border>
        <top style="thin">
          <color rgb="FFFF0000"/>
        </top>
      </border>
    </dxf>
    <dxf>
      <border>
        <right style="double">
          <color rgb="FFFF0000"/>
        </right>
      </border>
    </dxf>
    <dxf>
      <border>
        <left style="double">
          <color rgb="FFFF0000"/>
        </left>
        <right style="double">
          <color rgb="FFFF0000"/>
        </right>
        <vertical style="thin">
          <color rgb="FFFF0000"/>
        </vertical>
      </border>
    </dxf>
    <dxf>
      <numFmt numFmtId="2" formatCode="0.00"/>
    </dxf>
    <dxf>
      <alignment wrapText="0"/>
    </dxf>
    <dxf>
      <alignment wrapText="1"/>
    </dxf>
    <dxf>
      <alignment wrapText="1"/>
    </dxf>
    <dxf>
      <alignment wrapText="1"/>
    </dxf>
    <dxf>
      <alignment wrapText="1"/>
    </dxf>
    <dxf>
      <alignment wrapText="1"/>
    </dxf>
    <dxf>
      <alignment wrapText="1"/>
    </dxf>
    <dxf>
      <alignment wrapText="1"/>
    </dxf>
    <dxf>
      <border>
        <top style="thin">
          <color rgb="FFFF0000"/>
        </top>
      </border>
    </dxf>
    <dxf>
      <border>
        <right style="thin">
          <color rgb="FFFF0000"/>
        </right>
      </border>
    </dxf>
    <dxf>
      <border>
        <right style="thin">
          <color rgb="FFFF0000"/>
        </right>
      </border>
    </dxf>
    <dxf>
      <border>
        <right style="thin">
          <color rgb="FFFF0000"/>
        </right>
      </border>
    </dxf>
    <dxf>
      <border>
        <right style="thin">
          <color rgb="FFFF0000"/>
        </right>
      </border>
    </dxf>
    <dxf>
      <border>
        <left style="double">
          <color rgb="FFFF0000"/>
        </left>
        <right style="double">
          <color rgb="FFFF0000"/>
        </right>
        <vertical style="double">
          <color rgb="FFFF0000"/>
        </vertical>
      </border>
    </dxf>
    <dxf>
      <border>
        <left style="double">
          <color rgb="FFFF0000"/>
        </left>
        <right style="double">
          <color rgb="FFFF0000"/>
        </right>
        <vertical style="double">
          <color rgb="FFFF0000"/>
        </vertical>
      </border>
    </dxf>
    <dxf>
      <alignment wrapText="1"/>
    </dxf>
    <dxf>
      <border>
        <right style="thin">
          <color rgb="FFFF0000"/>
        </right>
      </border>
    </dxf>
    <dxf>
      <border>
        <right style="thin">
          <color rgb="FFFF0000"/>
        </right>
      </border>
    </dxf>
    <dxf>
      <border>
        <left style="double">
          <color rgb="FFFF0000"/>
        </left>
        <right style="double">
          <color rgb="FFFF0000"/>
        </right>
        <vertical style="double">
          <color rgb="FFFF0000"/>
        </vertical>
      </border>
    </dxf>
    <dxf>
      <alignment wrapText="1"/>
    </dxf>
    <dxf>
      <alignment wrapText="1"/>
    </dxf>
    <dxf>
      <alignment wrapText="1"/>
    </dxf>
    <dxf>
      <alignment wrapText="1"/>
    </dxf>
    <dxf>
      <alignment wrapText="1"/>
    </dxf>
    <dxf>
      <alignment wrapText="1"/>
    </dxf>
    <dxf>
      <border>
        <left style="double">
          <color rgb="FFFF0000"/>
        </left>
        <right style="thin">
          <color rgb="FFFF0000"/>
        </right>
      </border>
    </dxf>
    <dxf>
      <border>
        <top style="thin">
          <color rgb="FFFF0000"/>
        </top>
      </border>
    </dxf>
    <dxf>
      <border>
        <left style="double">
          <color rgb="FFFF0000"/>
        </left>
        <right style="double">
          <color rgb="FFFF0000"/>
        </right>
        <vertical style="thin">
          <color rgb="FFFF0000"/>
        </vertical>
      </border>
    </dxf>
    <dxf>
      <alignment vertical="top"/>
    </dxf>
    <dxf>
      <alignment horizontal="center"/>
    </dxf>
    <dxf>
      <numFmt numFmtId="2" formatCode="0.00"/>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0" formatCode="General"/>
      <fill>
        <patternFill patternType="solid">
          <fgColor indexed="64"/>
          <bgColor theme="7" tint="0.79998168889431442"/>
        </patternFill>
      </fill>
      <alignment vertical="top" textRotation="0" wrapText="1" indent="0" justifyLastLine="0" shrinkToFit="0" readingOrder="0"/>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6" formatCode="0.00_ ;[Red]\-0.00\ ;\-"/>
      <fill>
        <patternFill patternType="solid">
          <fgColor indexed="64"/>
          <bgColor theme="8" tint="0.79998168889431442"/>
        </patternFill>
      </fill>
      <alignment horizontal="general" vertical="top" textRotation="0" wrapText="1" indent="0" justifyLastLine="0" shrinkToFit="0" readingOrder="0"/>
      <border diagonalUp="0" diagonalDown="0">
        <left style="thin">
          <color auto="1"/>
        </left>
        <right style="thin">
          <color auto="1"/>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fill>
        <patternFill patternType="solid">
          <fgColor indexed="64"/>
          <bgColor theme="8"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6" formatCode="0.00_ ;[Red]\-0.00\ ;\-"/>
      <fill>
        <patternFill patternType="none">
          <fgColor indexed="64"/>
          <bgColor theme="8" tint="0.79998168889431442"/>
        </patternFill>
      </fill>
      <alignment horizontal="general" vertical="top" textRotation="0" wrapText="0" indent="0" justifyLastLine="0" shrinkToFit="0" readingOrder="0"/>
      <border diagonalUp="0" diagonalDown="0" outline="0">
        <left style="double">
          <color rgb="FFFF0000"/>
        </left>
        <right style="thin">
          <color indexed="64"/>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outline="0">
        <left style="thin">
          <color rgb="FFFF0000"/>
        </left>
        <right style="double">
          <color rgb="FFFF0000"/>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9" formatCode="0.00_ ;[Red]\-0.00\ ;"/>
      <fill>
        <patternFill patternType="solid">
          <fgColor indexed="64"/>
          <bgColor theme="8" tint="0.79998168889431442"/>
        </patternFill>
      </fill>
      <alignment horizontal="general" vertical="top" textRotation="0" wrapText="0" indent="0" justifyLastLine="0" shrinkToFit="0" readingOrder="0"/>
      <border diagonalUp="0" diagonalDown="0">
        <left style="thin">
          <color rgb="FFFF0000"/>
        </left>
        <right style="double">
          <color rgb="FFFF0000"/>
        </right>
        <top style="thin">
          <color theme="0" tint="-0.14996795556505021"/>
        </top>
        <bottom style="thin">
          <color theme="0" tint="-0.14996795556505021"/>
        </bottom>
        <vertical style="thin">
          <color rgb="FFFF0000"/>
        </vertical>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double">
          <color rgb="FFFF0000"/>
        </left>
        <right style="thin">
          <color rgb="FFFF0000"/>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66" formatCode="0.00_ ;[Red]\-0.00\ ;\-"/>
      <fill>
        <patternFill patternType="none">
          <fgColor indexed="64"/>
          <bgColor auto="1"/>
        </patternFill>
      </fill>
      <alignment horizontal="general" vertical="top" textRotation="0" wrapText="0" indent="0" justifyLastLine="0" shrinkToFit="0" readingOrder="0"/>
      <border diagonalUp="0" diagonalDown="0">
        <left style="double">
          <color rgb="FFFF0000"/>
        </left>
        <right style="thin">
          <color rgb="FFFF0000"/>
        </right>
        <top style="thin">
          <color theme="0" tint="-0.14996795556505021"/>
        </top>
        <bottom style="thin">
          <color theme="0" tint="-0.14996795556505021"/>
        </bottom>
        <vertical style="thin">
          <color rgb="FFFF0000"/>
        </vertical>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outline="0">
        <left style="thin">
          <color rgb="FFFF0000"/>
        </left>
        <right style="double">
          <color rgb="FFFF0000"/>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general" vertical="top" textRotation="0" wrapText="0" indent="0" justifyLastLine="0" shrinkToFit="0" readingOrder="0"/>
      <border diagonalUp="0" diagonalDown="0">
        <left style="thin">
          <color rgb="FFFF0000"/>
        </left>
        <right style="double">
          <color rgb="FFFF0000"/>
        </right>
        <top style="thin">
          <color theme="0" tint="-0.14996795556505021"/>
        </top>
        <bottom/>
        <vertical style="thin">
          <color rgb="FFFF0000"/>
        </vertical>
        <horizontal/>
      </border>
    </dxf>
    <dxf>
      <font>
        <b val="0"/>
        <i val="0"/>
        <strike val="0"/>
        <condense val="0"/>
        <extend val="0"/>
        <outline val="0"/>
        <shadow val="0"/>
        <u val="none"/>
        <vertAlign val="baseline"/>
        <sz val="10"/>
        <color indexed="8"/>
        <name val="Calibri"/>
        <family val="2"/>
        <scheme val="minor"/>
      </font>
      <numFmt numFmtId="169" formatCode="0.00_ ;[Red]\-0.00\ ;"/>
      <fill>
        <patternFill patternType="none">
          <fgColor indexed="64"/>
          <bgColor indexed="65"/>
        </patternFill>
      </fill>
      <alignment horizontal="right" vertical="top" textRotation="0" wrapText="0" indent="0" justifyLastLine="0" shrinkToFit="0" readingOrder="0"/>
      <border diagonalUp="0" diagonalDown="0" outline="0">
        <left style="double">
          <color rgb="FFFF0000"/>
        </left>
        <right style="thin">
          <color rgb="FFFF0000"/>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66" formatCode="0.00_ ;[Red]\-0.00\ ;\-"/>
      <fill>
        <patternFill patternType="none">
          <fgColor indexed="64"/>
          <bgColor auto="1"/>
        </patternFill>
      </fill>
      <alignment horizontal="general" vertical="top" textRotation="0" wrapText="0" indent="0" justifyLastLine="0" shrinkToFit="0" readingOrder="0"/>
      <border diagonalUp="0" diagonalDown="0" outline="0">
        <left style="double">
          <color rgb="FFFF0000"/>
        </left>
        <right style="thin">
          <color rgb="FFFF0000"/>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outline="0">
        <left style="thin">
          <color rgb="FFFF0000"/>
        </left>
        <right style="double">
          <color rgb="FFFF0000"/>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left style="thin">
          <color rgb="FFFF0000"/>
        </left>
        <right style="double">
          <color rgb="FFFF0000"/>
        </right>
        <top style="thin">
          <color theme="0" tint="-0.14996795556505021"/>
        </top>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double">
          <color rgb="FFFF0000"/>
        </left>
        <right style="thin">
          <color rgb="FFFF0000"/>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7" formatCode="#,##0.00;[Red]\-#,##0.00;&quot;&quot;"/>
      <fill>
        <patternFill patternType="solid">
          <fgColor indexed="64"/>
          <bgColor theme="7" tint="0.79998168889431442"/>
        </patternFill>
      </fill>
      <alignment horizontal="right" vertical="top" textRotation="0" wrapText="0" indent="0" justifyLastLine="0" shrinkToFit="0" readingOrder="0"/>
      <border diagonalUp="0" diagonalDown="0" outline="0">
        <left style="double">
          <color rgb="FFFF0000"/>
        </left>
        <right style="thin">
          <color rgb="FFFF0000"/>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4" formatCode="0.00%"/>
      <fill>
        <patternFill patternType="solid">
          <fgColor indexed="64"/>
          <bgColor theme="7"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4" formatCode="0.00%"/>
      <fill>
        <patternFill patternType="solid">
          <fgColor indexed="64"/>
          <bgColor theme="7" tint="0.79998168889431442"/>
        </patternFill>
      </fill>
      <alignment horizontal="center"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6" formatCode="0.00_ ;[Red]\-0.00\ ;\-"/>
      <fill>
        <patternFill patternType="solid">
          <fgColor indexed="64"/>
          <bgColor theme="7"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theme="0" tint="-0.14996795556505021"/>
        </top>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fill>
        <patternFill patternType="solid">
          <fgColor indexed="64"/>
          <bgColor theme="8"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6" formatCode="0.00_ ;[Red]\-0.00\ ;\-"/>
      <fill>
        <patternFill patternType="solid">
          <fgColor indexed="64"/>
          <bgColor theme="8"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theme="0" tint="-0.14996795556505021"/>
        </top>
        <bottom/>
        <vertical/>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67" formatCode="#,##0.00;[Red]\-#,##0.00;&quot;&quot;"/>
      <fill>
        <patternFill patternType="solid">
          <fgColor indexed="64"/>
          <bgColor theme="8"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7" formatCode="#,##0.00;[Red]\-#,##0.00;&quot;&quot;"/>
      <fill>
        <patternFill patternType="solid">
          <fgColor indexed="64"/>
          <bgColor theme="8" tint="0.79998168889431442"/>
        </patternFill>
      </fill>
      <alignment horizontal="right"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67" formatCode="#,##0.00;[Red]\-#,##0.00;&quot;&quo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7" formatCode="#,##0.00;[Red]\-#,##0.00;&quot;&quot;"/>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solid">
          <fgColor indexed="64"/>
          <bgColor theme="7" tint="0.79998168889431442"/>
        </patternFill>
      </fill>
      <alignment horizontal="general" vertical="top" textRotation="0" wrapText="1" indent="0" justifyLastLine="0" shrinkToFit="0" readingOrder="0"/>
      <border diagonalUp="0" diagonalDown="0">
        <left style="thin">
          <color indexed="64"/>
        </left>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solid">
          <fgColor indexed="64"/>
          <bgColor theme="7"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9" formatCode="dd/mm/yyyy"/>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9" formatCode="dd/mm/yyyy"/>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4" formatCode="0.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 formatCode="0"/>
      <fill>
        <patternFill patternType="none">
          <fgColor indexed="64"/>
          <bgColor auto="1"/>
        </patternFill>
      </fill>
      <alignment horizontal="right" vertical="top" textRotation="0" wrapText="0" indent="0" justifyLastLine="0" shrinkToFit="0" readingOrder="0"/>
      <border diagonalUp="0" diagonalDown="0">
        <left/>
        <right style="thin">
          <color indexed="64"/>
        </right>
        <top style="thin">
          <color theme="0" tint="-0.14996795556505021"/>
        </top>
        <bottom style="thin">
          <color theme="0" tint="-0.14996795556505021"/>
        </bottom>
        <horizontal style="thin">
          <color theme="0" tint="-0.14996795556505021"/>
        </horizontal>
      </border>
    </dxf>
    <dxf>
      <border>
        <top style="thin">
          <color indexed="64"/>
        </top>
      </border>
    </dxf>
    <dxf>
      <font>
        <strike val="0"/>
        <outline val="0"/>
        <shadow val="0"/>
        <u val="none"/>
        <vertAlign val="baseline"/>
        <sz val="10"/>
      </font>
      <alignment horizontal="right"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0" formatCode="General"/>
      <fill>
        <patternFill patternType="none">
          <fgColor indexed="64"/>
          <bgColor auto="1"/>
        </patternFill>
      </fill>
      <alignment vertical="top" textRotation="0" wrapText="1" indent="0" justifyLastLine="0" shrinkToFit="0" readingOrder="0"/>
    </dxf>
    <dxf>
      <font>
        <b/>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bottom/>
      </border>
    </dxf>
    <dxf>
      <fill>
        <patternFill>
          <bgColor rgb="FFFFFF00"/>
        </patternFill>
      </fill>
    </dxf>
    <dxf>
      <fill>
        <patternFill>
          <bgColor theme="7" tint="0.79998168889431442"/>
        </patternFill>
      </fill>
    </dxf>
    <dxf>
      <fill>
        <patternFill>
          <bgColor rgb="FFFFFF00"/>
        </patternFill>
      </fill>
    </dxf>
    <dxf>
      <font>
        <color auto="1"/>
      </font>
      <fill>
        <patternFill>
          <bgColor rgb="FFFFFF00"/>
        </patternFill>
      </fill>
    </dxf>
    <dxf>
      <font>
        <b val="0"/>
        <i val="0"/>
        <strike val="0"/>
        <condense val="0"/>
        <extend val="0"/>
        <outline val="0"/>
        <shadow val="0"/>
        <u val="none"/>
        <vertAlign val="baseline"/>
        <sz val="12"/>
        <color indexed="8"/>
        <name val="Calibri"/>
        <scheme val="none"/>
      </font>
      <numFmt numFmtId="14" formatCode="0.0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name val="Calibri"/>
        <scheme val="none"/>
      </font>
      <fill>
        <patternFill patternType="none">
          <fgColor indexed="64"/>
          <bgColor auto="1"/>
        </patternFill>
      </fill>
      <alignment vertical="top" textRotation="0" wrapText="1" indent="0" justifyLastLine="0" shrinkToFit="0" readingOrder="0"/>
    </dxf>
    <dxf>
      <font>
        <b val="0"/>
        <strike val="0"/>
        <outline val="0"/>
        <shadow val="0"/>
        <u val="none"/>
        <vertAlign val="baseline"/>
        <sz val="12"/>
        <name val="Calibr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numFmt numFmtId="12" formatCode="&quot;£&quot;#,##0.00;[Red]\-&quot;£&quot;#,##0.00"/>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numFmt numFmtId="4" formatCode="#,##0.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numFmt numFmtId="4" formatCode="#,##0.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numFmt numFmtId="12" formatCode="&quot;£&quot;#,##0.00;[Red]\-&quot;£&quot;#,##0.00"/>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2"/>
        <color indexed="8"/>
        <name val="Calibri"/>
        <scheme val="none"/>
      </font>
      <fill>
        <patternFill patternType="none">
          <fgColor indexed="64"/>
          <bgColor auto="1"/>
        </patternFill>
      </fill>
      <alignment horizontal="center" vertical="top" textRotation="0" wrapText="1" relativeIndent="0" justifyLastLine="0" shrinkToFit="0" readingOrder="0"/>
      <border diagonalUp="0" diagonalDown="0" outline="0">
        <left style="thin">
          <color indexed="64"/>
        </left>
        <right style="thin">
          <color indexed="64"/>
        </right>
        <top/>
        <bottom/>
      </border>
    </dxf>
    <dxf>
      <fill>
        <patternFill>
          <bgColor rgb="FFFFFF00"/>
        </patternFill>
      </fill>
    </dxf>
    <dxf>
      <font>
        <b/>
        <color theme="1"/>
      </font>
    </dxf>
    <dxf>
      <font>
        <b/>
        <color theme="1"/>
      </font>
      <fill>
        <patternFill patternType="solid">
          <fgColor theme="0" tint="-0.14999847407452621"/>
          <bgColor theme="0" tint="-0.14999847407452621"/>
        </patternFill>
      </fill>
      <border>
        <bottom style="thin">
          <color theme="0"/>
        </bottom>
      </border>
    </dxf>
    <dxf>
      <border>
        <top style="thin">
          <color theme="0" tint="-0.34998626667073579"/>
        </top>
      </border>
    </dxf>
    <dxf>
      <font>
        <b/>
        <color theme="1"/>
      </font>
      <fill>
        <patternFill patternType="solid">
          <fgColor theme="0" tint="-0.24994659260841701"/>
        </patternFill>
      </fill>
    </dxf>
    <dxf>
      <font>
        <b/>
        <color theme="1"/>
      </font>
      <fill>
        <patternFill patternType="solid">
          <fgColor theme="0" tint="-0.14999847407452621"/>
          <bgColor theme="0" tint="-0.14999847407452621"/>
        </patternFill>
      </fill>
      <border>
        <top style="thin">
          <color theme="0" tint="-0.34998626667073579"/>
        </top>
        <bottom style="thin">
          <color theme="0" tint="-0.34998626667073579"/>
        </bottom>
      </border>
    </dxf>
    <dxf>
      <border>
        <left style="thin">
          <color theme="0" tint="-0.44999542222357858"/>
        </left>
        <right style="thin">
          <color theme="0" tint="-0.44999542222357858"/>
        </right>
        <top style="thin">
          <color theme="0" tint="-0.44999542222357858"/>
        </top>
        <bottom style="thin">
          <color theme="0" tint="-0.44999542222357858"/>
        </bottom>
      </border>
    </dxf>
    <dxf>
      <font>
        <color theme="0" tint="-0.24994659260841701"/>
      </font>
    </dxf>
    <dxf>
      <border>
        <left style="thin">
          <color theme="0" tint="-0.34998626667073579"/>
        </left>
        <right style="thin">
          <color theme="0" tint="-0.34998626667073579"/>
        </right>
        <top style="thin">
          <color theme="0" tint="-0.34998626667073579"/>
        </top>
        <bottom style="thin">
          <color theme="0" tint="-0.34998626667073579"/>
        </bottom>
      </border>
    </dxf>
    <dxf>
      <border>
        <right style="thin">
          <color theme="1" tint="0.499984740745262"/>
        </right>
      </border>
    </dxf>
    <dxf>
      <font>
        <b/>
        <color theme="1"/>
      </font>
      <border>
        <left style="medium">
          <color theme="1" tint="0.499984740745262"/>
        </left>
        <right style="medium">
          <color theme="1" tint="0.499984740745262"/>
        </right>
        <top style="medium">
          <color theme="1" tint="0.499984740745262"/>
        </top>
        <bottom style="medium">
          <color theme="1" tint="0.499984740745262"/>
        </bottom>
      </border>
    </dxf>
    <dxf>
      <font>
        <b/>
        <color theme="1"/>
      </font>
      <border>
        <left style="medium">
          <color theme="1" tint="0.499984740745262"/>
        </left>
        <right style="medium">
          <color theme="1" tint="0.499984740745262"/>
        </right>
        <top style="medium">
          <color theme="1" tint="0.499984740745262"/>
        </top>
        <bottom style="medium">
          <color theme="1" tint="0.499984740745262"/>
        </bottom>
        <horizontal style="thin">
          <color theme="0"/>
        </horizontal>
      </border>
    </dxf>
    <dxf>
      <font>
        <color theme="1"/>
      </font>
      <border>
        <horizontal style="thin">
          <color theme="0" tint="-0.14999847407452621"/>
        </horizontal>
      </border>
    </dxf>
    <dxf>
      <font>
        <b/>
        <color theme="1"/>
      </font>
    </dxf>
    <dxf>
      <font>
        <b/>
        <color theme="1"/>
      </font>
      <fill>
        <patternFill patternType="solid">
          <fgColor theme="0" tint="-0.14999847407452621"/>
          <bgColor theme="0" tint="-0.14999847407452621"/>
        </patternFill>
      </fill>
      <border>
        <bottom style="thin">
          <color theme="0"/>
        </bottom>
      </border>
    </dxf>
    <dxf>
      <border>
        <top style="thin">
          <color theme="0" tint="-0.34998626667073579"/>
        </top>
      </border>
    </dxf>
    <dxf>
      <font>
        <b/>
        <color theme="1"/>
      </font>
    </dxf>
    <dxf>
      <font>
        <b/>
        <color theme="1"/>
      </font>
      <fill>
        <patternFill patternType="solid">
          <fgColor theme="0" tint="-0.14999847407452621"/>
          <bgColor theme="0" tint="-0.14999847407452621"/>
        </patternFill>
      </fill>
      <border>
        <top style="thin">
          <color theme="0" tint="-0.34998626667073579"/>
        </top>
        <bottom style="thin">
          <color theme="0" tint="-0.34998626667073579"/>
        </bottom>
      </border>
    </dxf>
    <dxf>
      <fill>
        <patternFill>
          <bgColor theme="0"/>
        </patternFill>
      </fill>
    </dxf>
    <dxf>
      <border>
        <left style="thin">
          <color theme="0" tint="-0.34998626667073579"/>
        </left>
        <right style="thin">
          <color theme="0" tint="-0.34998626667073579"/>
        </right>
        <top style="thin">
          <color theme="0" tint="-0.34998626667073579"/>
        </top>
        <bottom style="thin">
          <color theme="0" tint="-0.34998626667073579"/>
        </bottom>
      </border>
    </dxf>
    <dxf>
      <border>
        <right style="thin">
          <color theme="1" tint="0.499984740745262"/>
        </right>
      </border>
    </dxf>
    <dxf>
      <font>
        <b/>
        <color theme="1"/>
      </font>
      <border>
        <left style="medium">
          <color theme="1" tint="0.499984740745262"/>
        </left>
        <right style="medium">
          <color theme="1" tint="0.499984740745262"/>
        </right>
        <top style="medium">
          <color theme="1" tint="0.499984740745262"/>
        </top>
        <bottom style="medium">
          <color theme="1" tint="0.499984740745262"/>
        </bottom>
      </border>
    </dxf>
    <dxf>
      <font>
        <b/>
        <color theme="1"/>
      </font>
      <border>
        <left style="medium">
          <color theme="1" tint="0.499984740745262"/>
        </left>
        <right style="medium">
          <color theme="1" tint="0.499984740745262"/>
        </right>
        <top style="medium">
          <color theme="1" tint="0.499984740745262"/>
        </top>
        <bottom style="medium">
          <color theme="1" tint="0.499984740745262"/>
        </bottom>
        <horizontal style="thin">
          <color theme="0"/>
        </horizontal>
      </border>
    </dxf>
    <dxf>
      <font>
        <color theme="1"/>
      </font>
      <border>
        <horizontal style="thin">
          <color theme="0" tint="-0.14999847407452621"/>
        </horizontal>
      </border>
    </dxf>
  </dxfs>
  <tableStyles count="2" defaultTableStyle="TableStyleMedium2" defaultPivotStyle="PivotStyleLight16">
    <tableStyle name="Practico" table="0" count="11" xr9:uid="{00000000-0011-0000-FFFF-FFFF00000000}">
      <tableStyleElement type="wholeTable" dxfId="492"/>
      <tableStyleElement type="headerRow" dxfId="491"/>
      <tableStyleElement type="totalRow" dxfId="490"/>
      <tableStyleElement type="firstColumn" dxfId="489"/>
      <tableStyleElement type="firstRowStripe" dxfId="488"/>
      <tableStyleElement type="firstColumnStripe" dxfId="487"/>
      <tableStyleElement type="firstSubtotalRow" dxfId="486"/>
      <tableStyleElement type="secondSubtotalRow" dxfId="485"/>
      <tableStyleElement type="secondColumnSubheading" dxfId="484"/>
      <tableStyleElement type="firstRowSubheading" dxfId="483"/>
      <tableStyleElement type="secondRowSubheading" dxfId="482"/>
    </tableStyle>
    <tableStyle name="PracticoNew" table="0" count="12" xr9:uid="{00000000-0011-0000-FFFF-FFFF01000000}">
      <tableStyleElement type="wholeTable" dxfId="481"/>
      <tableStyleElement type="headerRow" dxfId="480"/>
      <tableStyleElement type="totalRow" dxfId="479"/>
      <tableStyleElement type="firstColumn" dxfId="478"/>
      <tableStyleElement type="firstRowStripe" dxfId="477"/>
      <tableStyleElement type="secondRowStripe" dxfId="476"/>
      <tableStyleElement type="firstColumnStripe" dxfId="475"/>
      <tableStyleElement type="firstSubtotalRow" dxfId="474"/>
      <tableStyleElement type="secondSubtotalRow" dxfId="473"/>
      <tableStyleElement type="secondColumnSubheading" dxfId="472"/>
      <tableStyleElement type="firstRowSubheading" dxfId="471"/>
      <tableStyleElement type="secondRowSubheading" dxfId="47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personal/vanessa_howe_justice_gov_uk/Documents/CE%20Filing/E-Bills%20Project/COP-E%20Bill%20Final%20Versions/COP-E-v2.0-Blank-Template%20-%20Draft%2019.04.23%20with%20Chronology%20and%20Statement%20of%20Parties.xlsx?461644A6" TargetMode="External"/><Relationship Id="rId1" Type="http://schemas.openxmlformats.org/officeDocument/2006/relationships/externalLinkPath" Target="file:///\\461644A6\COP-E-v2.0-Blank-Template%20-%20Draft%2019.04.23%20with%20Chronology%20and%20Statement%20of%20Part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ront sheet"/>
      <sheetName val="2. Background"/>
      <sheetName val=" 3. Chronology"/>
      <sheetName val="4. Fee Earners &amp; Rates"/>
      <sheetName val="5. Parts"/>
      <sheetName val="6. Bill Detail"/>
      <sheetName val="7. Main Summary"/>
      <sheetName val="8. Activity Summary"/>
      <sheetName val="9. Comms Summary"/>
      <sheetName val="10. FE Grade Summary"/>
      <sheetName val="11. Certification"/>
      <sheetName val="12. Cert Summary"/>
      <sheetName val="13. Final Cert"/>
      <sheetName val="14. Bill Detail (print)"/>
      <sheetName val="15. Ref - Activities"/>
      <sheetName val="16. Ref - Expenses"/>
      <sheetName val="17. Ref - Find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t="str">
            <v>C01</v>
          </cell>
          <cell r="B3" t="str">
            <v>Personal Attendances</v>
          </cell>
          <cell r="D3">
            <v>1</v>
          </cell>
        </row>
        <row r="4">
          <cell r="A4" t="str">
            <v>C02</v>
          </cell>
          <cell r="B4" t="str">
            <v>Timed Telephone Calls</v>
          </cell>
          <cell r="D4">
            <v>2</v>
          </cell>
        </row>
        <row r="5">
          <cell r="A5" t="str">
            <v>C03</v>
          </cell>
          <cell r="B5" t="str">
            <v>Telephone Calls</v>
          </cell>
          <cell r="D5">
            <v>3</v>
          </cell>
        </row>
        <row r="6">
          <cell r="A6" t="str">
            <v>C04</v>
          </cell>
          <cell r="B6" t="str">
            <v xml:space="preserve">Timed Letters/Emails </v>
          </cell>
          <cell r="D6">
            <v>4</v>
          </cell>
        </row>
        <row r="7">
          <cell r="A7" t="str">
            <v>C05</v>
          </cell>
          <cell r="B7" t="str">
            <v>Letters/Emails Out</v>
          </cell>
          <cell r="D7">
            <v>5</v>
          </cell>
        </row>
        <row r="8">
          <cell r="A8" t="str">
            <v>C06</v>
          </cell>
          <cell r="B8" t="str">
            <v>Enclosure Letters/Emails Out</v>
          </cell>
          <cell r="D8">
            <v>6</v>
          </cell>
        </row>
        <row r="9">
          <cell r="A9" t="str">
            <v>C07</v>
          </cell>
          <cell r="B9" t="str">
            <v>Billable travel and waiting time</v>
          </cell>
          <cell r="D9">
            <v>7</v>
          </cell>
        </row>
        <row r="10">
          <cell r="A10" t="str">
            <v>C08</v>
          </cell>
          <cell r="B10" t="str">
            <v>Hearing Attendances</v>
          </cell>
          <cell r="D10">
            <v>8</v>
          </cell>
        </row>
        <row r="11">
          <cell r="A11" t="str">
            <v>C09</v>
          </cell>
          <cell r="B11" t="str">
            <v>Plan, Prepare, Draft, Review</v>
          </cell>
          <cell r="D11">
            <v>9</v>
          </cell>
        </row>
        <row r="12">
          <cell r="A12" t="str">
            <v>C10</v>
          </cell>
          <cell r="B12" t="str">
            <v>Arranging electronic payment</v>
          </cell>
          <cell r="D12">
            <v>10</v>
          </cell>
        </row>
        <row r="13">
          <cell r="A13" t="str">
            <v>C11</v>
          </cell>
          <cell r="B13" t="str">
            <v>Arranging cheque payment</v>
          </cell>
          <cell r="D13">
            <v>11</v>
          </cell>
        </row>
        <row r="14">
          <cell r="A14" t="str">
            <v>C12</v>
          </cell>
          <cell r="B14" t="str">
            <v>Bill of costs</v>
          </cell>
          <cell r="D14">
            <v>12</v>
          </cell>
        </row>
      </sheetData>
      <sheetData sheetId="15">
        <row r="3">
          <cell r="A3" t="str">
            <v>D01</v>
          </cell>
          <cell r="B3" t="str">
            <v>Travel Expenses</v>
          </cell>
          <cell r="C3">
            <v>1</v>
          </cell>
        </row>
        <row r="4">
          <cell r="A4" t="str">
            <v>D02</v>
          </cell>
          <cell r="B4" t="str">
            <v>Draftsman Fees</v>
          </cell>
          <cell r="C4">
            <v>2</v>
          </cell>
        </row>
        <row r="5">
          <cell r="A5" t="str">
            <v>D03</v>
          </cell>
          <cell r="B5" t="str">
            <v>Counsel's Fees</v>
          </cell>
          <cell r="C5">
            <v>3</v>
          </cell>
        </row>
        <row r="6">
          <cell r="A6" t="str">
            <v>D04</v>
          </cell>
          <cell r="B6" t="str">
            <v>Court Fees</v>
          </cell>
          <cell r="C6">
            <v>4</v>
          </cell>
        </row>
        <row r="7">
          <cell r="A7" t="str">
            <v>D05</v>
          </cell>
          <cell r="B7" t="str">
            <v>Bank Fees</v>
          </cell>
          <cell r="C7">
            <v>5</v>
          </cell>
        </row>
        <row r="8">
          <cell r="A8" t="str">
            <v>D06</v>
          </cell>
          <cell r="B8" t="str">
            <v xml:space="preserve">Internal Solicitor Fees </v>
          </cell>
          <cell r="C8">
            <v>6</v>
          </cell>
        </row>
        <row r="9">
          <cell r="A9" t="str">
            <v>D07</v>
          </cell>
          <cell r="B9" t="str">
            <v>External Solicitor Fees</v>
          </cell>
          <cell r="C9">
            <v>7</v>
          </cell>
        </row>
        <row r="10">
          <cell r="A10" t="str">
            <v>D08</v>
          </cell>
          <cell r="B10" t="str">
            <v>OPG Fee</v>
          </cell>
          <cell r="C10">
            <v>8</v>
          </cell>
        </row>
        <row r="11">
          <cell r="A11" t="str">
            <v>D09</v>
          </cell>
          <cell r="B11" t="str">
            <v>Office copy</v>
          </cell>
          <cell r="C11">
            <v>9</v>
          </cell>
        </row>
        <row r="12">
          <cell r="A12" t="str">
            <v>D10</v>
          </cell>
          <cell r="B12" t="str">
            <v>Courier charges</v>
          </cell>
          <cell r="C12">
            <v>10</v>
          </cell>
        </row>
        <row r="13">
          <cell r="A13" t="str">
            <v>D11</v>
          </cell>
          <cell r="B13" t="str">
            <v>Land Registry Fee</v>
          </cell>
          <cell r="C13">
            <v>11</v>
          </cell>
        </row>
        <row r="14">
          <cell r="A14" t="str">
            <v>D12</v>
          </cell>
          <cell r="B14" t="str">
            <v>Expert Fee</v>
          </cell>
          <cell r="C14">
            <v>12</v>
          </cell>
        </row>
        <row r="15">
          <cell r="A15" t="str">
            <v>D13</v>
          </cell>
          <cell r="B15" t="str">
            <v>Other  Disbursements</v>
          </cell>
          <cell r="C15">
            <v>13</v>
          </cell>
        </row>
      </sheetData>
      <sheetData sheetId="1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Howe, Vanessa" refreshedDate="45043.428357638892" createdVersion="6" refreshedVersion="7" minRefreshableVersion="3" recordCount="252" xr:uid="{CFCF0D5B-946F-4D8A-B850-B5A7378C4468}">
  <cacheSource type="worksheet">
    <worksheetSource name="BillDetail_List"/>
  </cacheSource>
  <cacheFields count="27">
    <cacheField name="No" numFmtId="0">
      <sharedItems containsString="0" containsBlank="1" containsNumber="1" containsInteger="1" minValue="1" maxValue="251" count="252">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m/>
      </sharedItems>
    </cacheField>
    <cacheField name="Part ID" numFmtId="0">
      <sharedItems containsBlank="1"/>
    </cacheField>
    <cacheField name="Date" numFmtId="14">
      <sharedItems containsNonDate="0" containsDate="1" containsString="0" containsBlank="1" minDate="2020-04-01T00:00:00" maxDate="2021-02-26T00:00:00" count="93">
        <d v="2020-04-05T00:00:00"/>
        <d v="2020-04-24T00:00:00"/>
        <d v="2020-04-30T00:00:00"/>
        <d v="2020-05-04T00:00:00"/>
        <d v="2020-05-05T00:00:00"/>
        <d v="2020-05-07T00:00:00"/>
        <d v="2020-05-12T00:00:00"/>
        <d v="2020-05-13T00:00:00"/>
        <d v="2020-05-18T00:00:00"/>
        <d v="2020-05-21T00:00:00"/>
        <d v="2020-05-26T00:00:00"/>
        <d v="2020-06-06T00:00:00"/>
        <d v="2020-06-08T00:00:00"/>
        <d v="2020-06-09T00:00:00"/>
        <d v="2020-06-11T00:00:00"/>
        <d v="2020-06-15T00:00:00"/>
        <d v="2020-06-16T00:00:00"/>
        <d v="2020-06-23T00:00:00"/>
        <d v="2020-06-24T00:00:00"/>
        <d v="2020-06-26T00:00:00"/>
        <d v="2020-07-06T00:00:00"/>
        <d v="2020-07-07T00:00:00"/>
        <d v="2020-07-09T00:00:00"/>
        <d v="2020-07-13T00:00:00"/>
        <d v="2020-07-20T00:00:00"/>
        <d v="2020-07-22T00:00:00"/>
        <d v="2020-07-23T00:00:00"/>
        <d v="2020-07-24T00:00:00"/>
        <d v="2020-08-08T00:00:00"/>
        <d v="2020-08-10T00:00:00"/>
        <d v="2020-08-19T00:00:00"/>
        <d v="2020-08-20T00:00:00"/>
        <d v="2020-08-24T00:00:00"/>
        <d v="2020-08-26T00:00:00"/>
        <d v="2020-08-27T00:00:00"/>
        <d v="2020-09-02T00:00:00"/>
        <d v="2020-09-07T00:00:00"/>
        <d v="2020-09-09T00:00:00"/>
        <d v="2020-09-10T00:00:00"/>
        <d v="2020-09-11T00:00:00"/>
        <d v="2020-09-14T00:00:00"/>
        <d v="2020-09-24T00:00:00"/>
        <d v="2020-09-29T00:00:00"/>
        <m/>
        <d v="2020-10-02T00:00:00"/>
        <d v="2020-10-05T00:00:00"/>
        <d v="2020-10-07T00:00:00"/>
        <d v="2020-10-08T00:00:00"/>
        <d v="2020-10-12T00:00:00"/>
        <d v="2020-10-13T00:00:00"/>
        <d v="2020-10-20T00:00:00"/>
        <d v="2020-10-21T00:00:00"/>
        <d v="2020-10-22T00:00:00"/>
        <d v="2020-10-23T00:00:00"/>
        <d v="2020-10-28T00:00:00"/>
        <d v="2020-10-29T00:00:00"/>
        <d v="2020-10-30T00:00:00"/>
        <d v="2020-11-02T00:00:00"/>
        <d v="2020-11-04T00:00:00"/>
        <d v="2020-11-11T00:00:00"/>
        <d v="2020-11-16T00:00:00"/>
        <d v="2020-11-17T00:00:00"/>
        <d v="2020-11-18T00:00:00"/>
        <d v="2020-11-20T00:00:00"/>
        <d v="2020-11-23T00:00:00"/>
        <d v="2020-11-25T00:00:00"/>
        <d v="2020-11-26T00:00:00"/>
        <d v="2020-11-27T00:00:00"/>
        <d v="2020-11-30T00:00:00"/>
        <d v="2020-12-01T00:00:00"/>
        <d v="2020-12-02T00:00:00"/>
        <d v="2020-12-04T00:00:00"/>
        <d v="2020-12-10T00:00:00"/>
        <d v="2020-12-12T00:00:00"/>
        <d v="2020-12-14T00:00:00"/>
        <d v="2020-12-18T00:00:00"/>
        <d v="2021-01-01T00:00:00"/>
        <d v="2021-01-04T00:00:00"/>
        <d v="2021-01-06T00:00:00"/>
        <d v="2021-01-07T00:00:00"/>
        <d v="2021-01-11T00:00:00"/>
        <d v="2021-01-20T00:00:00"/>
        <d v="2021-01-25T00:00:00"/>
        <d v="2021-01-29T00:00:00"/>
        <d v="2021-02-04T00:00:00"/>
        <d v="2021-02-05T00:00:00"/>
        <d v="2021-02-08T00:00:00"/>
        <d v="2021-02-10T00:00:00"/>
        <d v="2021-02-12T00:00:00"/>
        <d v="2021-02-18T00:00:00"/>
        <d v="2021-02-25T00:00:00"/>
        <d v="2020-04-01T00:00:00" u="1"/>
        <d v="2020-04-04T00:00:00" u="1"/>
      </sharedItems>
    </cacheField>
    <cacheField name="Description of work" numFmtId="0">
      <sharedItems containsBlank="1" count="198" longText="1">
        <s v="Engaged in a lengthy call with the Protected Party."/>
        <s v="Reviewing and revising the schedule of assets, income and expenditure, to ensure that the same reflected the current financial position."/>
        <s v="Preparing long letter to Arbuthnot Latham opening new Deputyship account."/>
        <s v="Drafting the COP14 to serve notice of the application upon the Protected Party "/>
        <s v="Conducting a review of the Protected Party 's matter and ascertaining the actions required to progress the same."/>
        <s v="Considering the Order received from the Court, and noting the authorities granted to the Deputy under the same."/>
        <s v="Completing the Court of Protection account forms for submission to Arbuthnot Latham."/>
        <s v="Drafting the Deputyship account request forms for submission to Arbuthnot Latham."/>
        <s v="Reviewing the rental account statement, and ascertaining that the payments were up to date. Noting the next steps in advising Housing Benefit that the Protected Party was now in care."/>
        <s v="Perusing the care home invoice received, and thereafter making a payment in settlement of the same."/>
        <s v="Considering non-routine correspondence from Pension Credit, and noting the key information as to the Protected Party 's entitlement."/>
        <s v="Reviewing non-routine correspondence from the Council, and noting the position as to the housing benefit and council tax support being received by the Protected Party ."/>
        <s v="Perusing non-routine correspondence from the OPG, and noting that the annual supervision fee was due."/>
        <s v="Engaged in completing the OPG120 form to apply for a fee exemption in respect of the annual supervision fee."/>
        <s v="Considering non-routine correspondence from Halifax, and amending the financial schedule accordingly."/>
        <s v="Perusing non-routine correspondence from Halifax, and noting the next steps required in completing the account access forms. Also extracting the key details as to the accounts held by the Protected Party ."/>
        <s v="Completing the Halifax access forms to register the Deputyship over the Protected Party 's accounts."/>
        <s v="Reviewing and certifying the Halifax forms as Deputy."/>
        <s v="Speaking with the Protected Party regarding his care needs and placement at the home."/>
        <s v="Considering the position as to the annual supervision fee which remained outstanding, and ascertaining the course of action to be taken as Deputy"/>
        <s v="Perusing non-routine correspondence from Pension Credit, and noting the key details as to the Protected Party s entitlement."/>
        <s v="Reviewing various items of correspondence from the Council, and extracting the information required to progress matters."/>
        <s v="Considering non-routine correspondence from the bank, and noting the salient points regarding the account held."/>
        <s v="Reviewing non-routine correspondence from the Council, and noting the key details required to progress matters."/>
        <s v="Perusing non-routine correspondence from the bank, and extracting the key information regarding the Protected Party's accounts."/>
        <s v="Considering non-routine correspondence from the Council, and noting the salient points."/>
        <s v="Reviewing non-routine correspondence from the bank, and noting the key details as to the accounts held."/>
        <s v="Attending upon the Protected Party  at the care home, providing the COP14, and explaining the Court Order and the role that the Deputy would play in managing his property and finances. The Protected Party  confirmed that he did not have any questions, and they discussed the clearance of his flat. The Protected Party  advised that he would like to keep his TV, and a number of personal photographs."/>
        <s v="Meeting with the care worker at the care home, who confirmed that the Protected Party was a permanent resident, and that he was subject to a DOLS. Being advised that the Protected Party  did not have any visitors, and that his fees were being paid by the Council."/>
        <s v="Travel to and from the attendance at the care home."/>
        <s v="Paid travel expenses (15 miles at 45 pence per mile)"/>
        <s v="Speaking with the care home, in order to arrange an attendance upon the Protected Party. Noting the need to wear PPE, and that visiting time was very limited."/>
        <s v="Perusing non-routine correspondence from Halifax, and noting the PIN number provided."/>
        <s v="Undertaking a detailed review of the Protected Party 's affairs, including his residence at the care home, the DOLS in place, and the ongoing tenancy. Ascertaining the next steps in clearing out the property and cancelling the tenancy in place."/>
        <s v="Considering non-routine correspondence from Halifax, and noting the planned decrease in the interest rate on the Protected Party 's savings account."/>
        <s v="Reviewing and revising the schedule of assets, income and expenditure, to ensure that the same reflected the current financial position,"/>
        <s v="Considering and certifying the Arbuthnot Latham forms as Deputy."/>
        <s v="Reviewing the position as to the tenancy in place, and noting the need to arrange for the locks to be changed at the property."/>
        <s v="Engaged in finalising the Arbuthnot Latham account opening forms."/>
        <s v="Perusing non-routine correspondence from the Housing Trust, and ascertaining the next steps in respect of termination of the tenancy."/>
        <s v="Considering the care home invoice received, and thereafter arranging payment in settlement of the same."/>
        <s v="Reviewing the response received from the OPG, and noting the further information required to progress the fee exemption application."/>
        <s v="Attending at the rental property, which was secure. Also noting the key safe fitted to the exterior of the building, and noting the need to consult the housing trust as to entry."/>
        <s v="Travel to and from the Protected Party 's rental property."/>
        <s v="Perusing non-routine correspondence from the DWP as to the Protected Party 's pension credit, and noting the information required to progress matters."/>
        <s v="Considering the correspondence received from the OPG as to the fee remission/exemption application, and thereafter collating the further evidence as to the Protected Party 's benefits and pension credit."/>
        <s v="Preparing a further copy of the OPG120 with additional evidence as requested by the OPG."/>
        <s v="Receiving a call from the Protected Party who requested additional funds."/>
        <s v="Attending at the property to ensure that the same was safe and secure, and that the water system was off and drained. Also collecting a significant amount of mail which had built up."/>
        <s v="Travel to and from the attendance at the rental property."/>
        <s v="Reviewing non-routine correspondence from NS&amp;I, and noting the current level of funds held in the investment account."/>
        <s v="Ascertaining the course of action to be taken in respect of attendances at the rental property and the position as to the stop tap."/>
        <s v="Preparing a file note to evidence the attendance upon the property on 10 August 2020"/>
        <s v="It was necessary to visit the property to ensure that the building was secure as per the terms of the unoccupied property insurance in place. Also collating any items of post and documentation relating to the Protected Party 's property and financial affairs."/>
        <s v="Drafting an attendance note to evidence the visit to the property on 26 August 2020."/>
        <s v="Reviewing the care home invoice received, and making a payment in settlement of the same."/>
        <s v="Considering non-routine correspondence from Eon, and noting the electricity charges incurred."/>
        <s v="Perusing non-routine correspondence from United Utilities, and noting the overdue payment."/>
        <s v="Considering the progress made in respect of the clearing of the property and terminating of the tenancy, and creating an agenda of the next steps."/>
        <s v="Preparing a file note to evidence the recent attendance on the property on 9 September 2020."/>
        <s v="Undertaking a detailed review of the 79 items of post collected from the Protected Party 's property, in order to identify details of any assets, sources of income, items of expenditure or debts held by the Protected Party  that had not yet been identified."/>
        <s v="Perusing non-routine correspondence from Halifax, and noting the current funds held in the Protected Party 's two accounts."/>
        <s v="Reviewing and revising the schedule of assets, income and expenditure, to ensure that the same reflected the financial position following the thorough review of the items of post collated from the property."/>
        <s v="Engaged in a further lengthy call with the Protected Party regarding the Protected Party's finances and the steps being taken to terminate the tenancy still in place."/>
        <s v="Considering non-routine correspondence from Halifax, and noting that there had been no transactions on the Protected Party 's accounts for the period queried,"/>
        <s v="Perusing further correspondence from Halifax, and reviewing the transactions, interest accrued and balance of funds on the account ending 8094."/>
        <s v="Reviewing an additional item of correspondence from Halifax, and reviewing the transactions, interest accrued and current balance of the account ending 9425."/>
        <s v="Considering the care fee invoice received, noting the charges incurred, and making a payment in settlement of the same."/>
        <s v="It was necessary to visit the property to ensure that the building was secure as per the terms of the unoccupied property insurance in place. Also collating any items of post and documentation relating to the Protected Party 's property and financial affairs. In addition, taking photographs to prepare an inventory of the contents."/>
        <s v="Reviewing the position as to the rental property, and noting the next steps in drafting an inventory of the contents."/>
        <s v="Perusing non-routine correspondence from United Utilities, noting that the Deputy had been registered against the account, and noting that the account was in credit."/>
        <s v="Drafting a file note to evidence the recent visit upon the property on 24 September 2020"/>
        <s v="Considering non-routine correspondence from RSA, and noting that there was no policy in place."/>
        <s v="7 Telephone Calls"/>
        <s v="10 Telephone Calls"/>
        <s v="11 Telephone Calls"/>
        <s v="20 Telephone Calls"/>
        <s v="5 Letters"/>
        <s v="8 Letters"/>
        <s v="10 Letters"/>
        <s v="16 Letters"/>
        <s v="2 Telephone Calls"/>
        <s v="15 Letters"/>
        <s v="1 Letter"/>
        <s v="2 Letters"/>
        <s v="6 Letters"/>
        <s v="4 Letters"/>
        <s v="3 Letters"/>
        <s v="3 Telephone Calls"/>
        <s v="1 Telephone Call"/>
        <s v="4 Telephone Calls"/>
        <s v="5 Enclosure Letters"/>
        <s v="2 Enclosure Letters"/>
        <s v="Reviewing the transactions on the Deputyship account, and extracting the key details to prepare an account spreadsheet."/>
        <s v="Perusing non-routine correspondence from Eon, and noting the planned changes to the energy prices."/>
        <s v="Reviewing further correspondence from Eon, and noting the outstanding electricity balance."/>
        <s v="Considering non-routine correspondence from United Utilities, and noting the details of the monies owing."/>
        <s v="Perusing further correspondence from United Utilities, and noting the credit balance and the fact that a refund was owed."/>
        <s v="It was necessary to visit the property to ensure that the building was secure as per the terms of the unoccupied property insurance in place. Also collating any items of post and documentation relating to the Protected Party 's property and financial affairs. Thereafter reviewing the chattels at the property."/>
        <s v="Preparing a file note to evidence the attendance at the property on 7 October 2020."/>
        <s v="Engaged in drafting a spreadsheet in respect of the Arbuthnot Latham Deputyship account. Thereafter reconciling the transactions for the period 28 August 2020 to 2 October 2020 to ensure all was in order."/>
        <s v="Placing a call to United Utilities, due to the confusion as to whether the Protected Party's account was in credit and that there was a refund owing, or if there was an outstanding balance to settle. "/>
        <s v="Drafting an attendance note to evidence the recent call with the Housing Trust."/>
        <s v="Drafting a file note to document the telephone call with United Utilities."/>
        <s v="Considering non-routine correspondence from the DWP, and noting the Protected Party 's weekly entitlement to DLA."/>
        <s v="Perusing non-routine correspondence from Eon, and noting the payment owing."/>
        <s v="Considering the position as to the clearance of the property and the ongoing tenancy, and noting the next steps in arranging for the chattels to be valued."/>
        <s v="It was necessary to visit the property to ensure that the building was secure as per the terms of the unoccupied property insurance in place. Also collating any items of post and documentation relating to the Protected Party 's property and financial affairs. Thereafter undertaking a detailed search of the property to locate a will for the Protected Party ."/>
        <s v="Considering the invoice received, noting the charges, and making payment of the same."/>
        <s v="Reviewing whether the Protected Party  had a will in place, and noting that no will had been located at the property."/>
        <s v="Perusing the valuation received, and considering the inventory of each room prepared."/>
        <s v="Reviewing non-routine correspondence from Eon, and noting the electricity charges owing."/>
        <s v="Perusing non-routine correspondence from the Housing Trust, and noting the annual service charge payable."/>
        <s v="Considering non-routine correspondence from United Utilities, and noting the outstanding balance being chased, even though the account had been closed"/>
        <s v="Drafting a file note to evidence the recent telephone call with Care Home."/>
        <s v="Reviewing non-routine correspondence from the Housing Trust, and noting the arrears on the Protected Party 's account."/>
        <s v="Preparing an attendance note to document the visit to the property on 20 October 2020."/>
        <s v="Considering non-routine correspondence from Eon, and noting that statements and bills would now be provided electronically."/>
        <s v="Reviewing the position as to the clearance of the property and terminating of the tenancy, and considering the clearance quote obtained, and the need to arrange a draw down from the Protected Party 's bank accounts to cover the arrears owing to the Housing Trust."/>
        <s v="Conducting a review of the Protected Party 's affairs and creating an agenda of the next steps in arranging the clearance of the property, cancellation of the tenancy, and the closing of the Protected Party 's bank accounts."/>
        <s v="Perusing non-routine correspondence from the Pension Service, and noting that the Deputy was now registered against the account."/>
        <s v="Making a best interests decision as to how to proceed in respect of the property clearance and ending the tenancy."/>
        <s v="Conducting research to identify local Solicitors who may hold a copy of a will for the Protected Party ."/>
        <s v="Drafting a file note to evidence the various calls made to the Solicitor firms."/>
        <s v="Considering the actions to be taken to progress the clearance of the rental property and termination of the tenancy."/>
        <s v="Reviewing non-routine correspondence from British Gas, and noting the projected charges for the period."/>
        <s v="Perusing non-routine correspondence from the Housing Trust, and noting the gas safety check to be conducted."/>
        <s v="Considering non-routine correspondence from United Utilities, and noting the outstanding balance owing."/>
        <s v="Conducting a review of the current position and assessing the course of action to be taken in respect of the property."/>
        <s v="Reviewing the position as to the property, and noting that the Protected Party  was current in hospital. Ascertaining the course of action to be taken in settling the rental arrears and terminating the tenancy."/>
        <s v="Completing the termination of tenancy forms."/>
        <s v="Considering the current position and assessing the actions required to progress matters."/>
        <s v="Engaged in a call with the Housing Trust, to discuss the issues with the United Utilities account in respect of the property."/>
        <s v="Considering and certifying the termination notice as Deputy."/>
        <s v="Considering the current position and assessing the actions required to progress matters as Deputy."/>
        <s v="Drafting a file note to evidence the recent attendance at the property."/>
        <s v="Engaged in a call with the Protected Party."/>
        <s v="Reviewing non-routine correspondence from Eon, and noting the charges outstanding."/>
        <s v="Considering the next steps in arranging for the clearance of the property, and making a note of the items which the Protected Party  wished to retain."/>
        <s v="Reviewing the progress made in clearing the property, however noting that the TV requested by the Protected Party  could not be located."/>
        <s v="Attending at the property to undertake a full clearance of the belongings and items inside. Also ensuring that the property was safe and secure in line with the insurance requirements, and collating any items of post."/>
        <s v="Preparing an attendance note to document the visit to the property."/>
        <s v="Considering the care fee invoice received, and thereafter preparing a payment in settlement of the same."/>
        <s v="Contacting United Utilities, and explaining the issues arising with the Protected Party's account being under the incorrect name. Explaining the urgent nature of needing clarification due to the termination of the tenancy which was upcoming."/>
        <s v="Drafting a file note to evidence the recent telephone call with United Utilities."/>
        <s v="Reviewing the progress made in respect of the property clearance, and noting the next steps in obtaining final meter readings."/>
        <s v="Perusing non-routine correspondence from Halifax, and noting the requirement of the Deputy attending in branch in order to close the account."/>
        <s v="Considering the current position in respect of the Halifax account, and noting the next steps in arranging for the Deputy to attend in branch."/>
        <s v="Perusing non-routine correspondence from United Utilities, and noting the outstanding balance on the water account."/>
        <s v="Reviewing further correspondence from United Utilities, and amending the financial schedule accordingly."/>
        <s v="Considering the position as to the annual supervision fee, and noting that the Protected Party  was no longer in receipt of pension credit, and that therefore the exemption needed to be cancelled."/>
        <s v="Perusing non-routine correspondence from Liberty, and noting the gas safety check appointment in place."/>
        <s v="Completing the OPG120 in order to apply for a fee remission."/>
        <s v="Speaking with United Utilities, and being advised that the account could not be discussed with the fee earner. Explaining of the ongoing issues and delays faced and that this was a matter of urgency."/>
        <s v="It was necessary to visit the property to ensure that the building was secure as per the terms of the unoccupied property insurance in place. Also collating any items of post and documentation relating to the Protected Party 's property and financial affairs. Taking the final meter readings as to tenancy was due to end shortly."/>
        <s v="The fee earner attended at the property in order to hand over the keys to the Housing Trust, as the tenancy had now been terminated."/>
        <s v="Preparing an attendance note to document the telephone call with United Utilities."/>
        <s v="Preparing a file note to evidence the attendance at the property on 30 November 2020."/>
        <s v="Considering non-routine correspondence from United Utilities, and noting the refund received in respect of the water account."/>
        <s v="Perusing non-routine correspondence from Halifax, and noting that a cheque book was not available for the Protected Party's account."/>
        <s v="Attending on the Protected Party for a review meeting."/>
        <s v="Reviewing non-routine correspondence from Eon, and noting the outstanding balance."/>
        <s v="Undertaking a detailed review of the Protected Party 's matter, including his residence and finances, and creating an agenda of the next steps to be taken."/>
        <s v="Considering non-routine correspondence from the OPG, and noting the response given to the fee remission application made."/>
        <s v="Perusing the care fee invoice received, and making a payment in settlement of the same."/>
        <s v="Reviewing non-routine correspondence from the OPG, and noting that the fee remission had been approved."/>
        <s v="Considering non-routine correspondence from British Gas, and noting the key details."/>
        <s v="Perusing non-routine correspondence from Eon, and noting the payment which was overdue."/>
        <s v="Reviewing the invoice received in respect of the property clearance, and preparing a payment in settlement of the same."/>
        <s v="Considering the rental arrear statement received from the Housing Trust, and ascertaining whether sufficient funds were held to settle the same."/>
        <s v="Reviewing the Protected Party 's background and circumstances, and creating an agenda of the next steps required to progress matters."/>
        <s v="Perusing non-routine correspondence from Halifax, and noting that the current account had now been closed."/>
        <s v="Considering non-routine correspondence from Eon, and noting the amount outstanding to be passed to a debt collection agency."/>
        <s v="Perusing non-routine correspondence from Tokio Marine, and noting the bond renewal date."/>
        <s v="Considering non-routine correspondence from Eon, and noting the arrears on the electricity account."/>
        <s v="Reviewing non-routine correspondence from the Pension Service, and noting that the Protected Party  was due to receive a cold weather payment."/>
        <s v="Perusing non-routine correspondence from the Pension Service, and extracting the key information."/>
        <s v="Considering non-routine correspondence from NS&amp;I, and noting the current balance of funds held."/>
        <s v="Reviewing non-routine correspondence from the DWP, and noting the increased pension payments."/>
        <s v="Reviewing and revising the schedule of assets, income and expenditure, to ensure that the same reflected the current financial position"/>
        <s v="Considering non-routine correspondence from the DWP, and noting that the Protected Party 's DLA payment would be stopping."/>
        <s v="Perusing non-routine correspondence from the DWP, regarding the potential overpayment made to the Protected Party ."/>
        <s v="Speaking with the Housing Trust, and obtaining the bank details for payment of the rental arrears."/>
        <s v="Preparing a file note to evidence the telephone call with the Housing Trust."/>
        <s v="Considering non-routine correspondence from the DWP, and noting the payment owing to the Protected Party ."/>
        <s v="Drafting lengthy email correspondence to the Housing Trust."/>
        <s v="Reviewing the current level of funds held, to ensure sufficient monies were available to cover upcoming expenditure."/>
        <s v="Perusing non-routine correspondence from the Pension Service, and noting the salient points."/>
        <s v="Considering the Protected Party's previous request for a TV, and noting the actions required to progress matters."/>
        <s v="5 Telephone Calls"/>
        <s v="7 Letters"/>
        <s v="Checking and filing the Bill of Costs"/>
        <s v="Law Costs Draftsman - Preparing and drafting the Bill of Costs, limited to 3.2 hours @ £133.00"/>
        <s v="Reduction made in relation to overall level of communication on the protected party"/>
        <m u="1"/>
        <s v="Phone call in from Julie at ABC" u="1"/>
        <s v="Counsel Fees" u="1"/>
        <s v="Travelling &amp; Waiting" u="1"/>
      </sharedItems>
    </cacheField>
    <cacheField name="External Party Name" numFmtId="0">
      <sharedItems containsBlank="1" count="31">
        <s v="Protected Party "/>
        <m/>
        <s v="Arbuthnot Latham"/>
        <s v="Care Home "/>
        <s v="Protected Party's Rental Property"/>
        <s v="Housing Trust"/>
        <s v="Halifax"/>
        <s v="NS&amp;I"/>
        <s v="Pension Credit"/>
        <s v="Pension Service"/>
        <s v="Deputy"/>
        <s v="OPG"/>
        <s v="Community Mental Health Team"/>
        <s v="DWP"/>
        <s v="TV Licensing"/>
        <s v="Eon"/>
        <s v="United Utilities"/>
        <s v="British Gas"/>
        <s v="Yorkshire Building Society"/>
        <s v="Protected Party's Mother"/>
        <s v="RSA"/>
        <s v="Yorkshire Bank"/>
        <s v="Case Manager"/>
        <s v="Court"/>
        <s v="Counsel"/>
        <s v="Property Team"/>
        <s v="High Street Solicitors"/>
        <s v="Clearance Agent"/>
        <s v="Social Worker"/>
        <s v="Protected party"/>
        <s v="ABC Case Management" u="1"/>
      </sharedItems>
    </cacheField>
    <cacheField name="Activity Code" numFmtId="0">
      <sharedItems containsBlank="1"/>
    </cacheField>
    <cacheField name="Activity Name" numFmtId="0">
      <sharedItems containsBlank="1" count="20">
        <s v="Timed Telephone Calls"/>
        <s v="Plan, Prepare, Draft, Review"/>
        <s v="Timed Letters/Emails Out"/>
        <s v="Arranging electronic payment"/>
        <s v="Personal Attendances"/>
        <s v="Billable travel and waiting time"/>
        <s v=""/>
        <s v="Telephone Calls"/>
        <s v="Letters/Emails Out"/>
        <s v="Enclosure Letters/Emails Out"/>
        <s v="Arranging cheque payment"/>
        <s v="Bill of costs"/>
        <m u="1"/>
        <s v="Enclosure Letters" u="1"/>
        <s v="Hearing Attendances" u="1"/>
        <s v="Enclosure Letters Out" u="1"/>
        <s v="Letters Out" u="1"/>
        <s v="Timed Letters" u="1"/>
        <s v="Letters" u="1"/>
        <s v="Timed Letters/Emails " u="1"/>
      </sharedItems>
    </cacheField>
    <cacheField name="Expense Code" numFmtId="0">
      <sharedItems containsBlank="1"/>
    </cacheField>
    <cacheField name="Expense Name" numFmtId="0">
      <sharedItems count="3">
        <s v=""/>
        <s v="Travel Expenses"/>
        <s v="Draftsman Fees"/>
      </sharedItems>
    </cacheField>
    <cacheField name="Time Claimed" numFmtId="167">
      <sharedItems containsString="0" containsBlank="1" containsNumber="1" minValue="0.05" maxValue="3"/>
    </cacheField>
    <cacheField name="Time Allowed" numFmtId="167">
      <sharedItems containsSemiMixedTypes="0" containsString="0" containsNumber="1" minValue="0" maxValue="2.7"/>
    </cacheField>
    <cacheField name="FE Claimed" numFmtId="0">
      <sharedItems containsBlank="1" count="13">
        <s v="ABC"/>
        <s v="JKL"/>
        <s v="DEF"/>
        <s v="GHI"/>
        <m/>
        <s v="IVP"/>
        <s v="JKL2"/>
        <s v="IVP2"/>
        <s v="ABC2"/>
        <s v="GHI2"/>
        <s v="DEF2"/>
        <s v="CD" u="1"/>
        <s v="AB" u="1"/>
      </sharedItems>
    </cacheField>
    <cacheField name="FE Allowed" numFmtId="0">
      <sharedItems containsMixedTypes="1" containsNumber="1" containsInteger="1" minValue="0" maxValue="0" count="12">
        <s v="ABC"/>
        <s v="JKL"/>
        <s v="DEF"/>
        <s v="GHI"/>
        <s v="C"/>
        <n v="0"/>
        <s v="IVP"/>
        <s v="JKL2"/>
        <s v="IVP2"/>
        <s v="ABC2"/>
        <s v="GHI2"/>
        <s v="DEF2"/>
      </sharedItems>
    </cacheField>
    <cacheField name="FE Rate Claimed" numFmtId="169">
      <sharedItems containsSemiMixedTypes="0" containsString="0" containsNumber="1" minValue="0" maxValue="260" count="11">
        <n v="177"/>
        <n v="111"/>
        <n v="146"/>
        <n v="217"/>
        <n v="0"/>
        <n v="55.5"/>
        <n v="133"/>
        <n v="66.5"/>
        <n v="212"/>
        <n v="260"/>
        <n v="175"/>
      </sharedItems>
    </cacheField>
    <cacheField name="FE Rate Allowed" numFmtId="169">
      <sharedItems containsSemiMixedTypes="0" containsString="0" containsNumber="1" minValue="0" maxValue="260" count="12">
        <n v="146"/>
        <n v="111"/>
        <n v="217"/>
        <n v="161"/>
        <n v="0"/>
        <n v="55.5"/>
        <n v="133"/>
        <n v="66.5"/>
        <n v="175"/>
        <n v="260"/>
        <n v="212" u="1"/>
        <n v="177" u="1"/>
      </sharedItems>
    </cacheField>
    <cacheField name="FE Grade Claimed" numFmtId="0">
      <sharedItems count="5">
        <s v="B"/>
        <s v="D"/>
        <s v="C"/>
        <s v="A"/>
        <s v=""/>
      </sharedItems>
    </cacheField>
    <cacheField name="FE Grade Allowed" numFmtId="0">
      <sharedItems count="6">
        <s v="B"/>
        <s v="D"/>
        <s v="C"/>
        <s v="A"/>
        <s v=""/>
        <s v="Z1" u="1"/>
      </sharedItems>
    </cacheField>
    <cacheField name="VAT Rate" numFmtId="10">
      <sharedItems containsMixedTypes="1" containsNumber="1" minValue="0.2" maxValue="0.2"/>
    </cacheField>
    <cacheField name="Profit Costs Claimed" numFmtId="0">
      <sharedItems containsSemiMixedTypes="0" containsString="0" containsNumber="1" minValue="0" maxValue="333"/>
    </cacheField>
    <cacheField name="Profit Costs Allowed" numFmtId="169">
      <sharedItems containsSemiMixedTypes="0" containsString="0" containsNumber="1" minValue="-500" maxValue="299.70000000000005"/>
    </cacheField>
    <cacheField name="Disbs Claimed" numFmtId="0">
      <sharedItems containsString="0" containsBlank="1" containsNumber="1" minValue="6.75" maxValue="425.6"/>
    </cacheField>
    <cacheField name="Disbs Allowed" numFmtId="169">
      <sharedItems containsSemiMixedTypes="0" containsString="0" containsNumber="1" minValue="0" maxValue="350"/>
    </cacheField>
    <cacheField name="VAT Claimed" numFmtId="0">
      <sharedItems containsMixedTypes="1" containsNumber="1" minValue="1.1100000000000001" maxValue="85.12"/>
    </cacheField>
    <cacheField name="VAT Allowed" numFmtId="169">
      <sharedItems containsMixedTypes="1" containsNumber="1" minValue="0" maxValue="70"/>
    </cacheField>
    <cacheField name="Finding Code" numFmtId="0">
      <sharedItems containsBlank="1"/>
    </cacheField>
    <cacheField name="Finding Text" numFmtId="0">
      <sharedItems containsBlank="1" count="32">
        <s v=" "/>
        <s v="Overheads"/>
        <s v="Incoming correspondence – disallowed"/>
        <s v="As reasonable"/>
        <s v="As reasonable, elements of overheads"/>
        <s v="Non progressive/overheads"/>
        <s v="Internal communications"/>
        <s v="Enclosure letters at 3 mins each - Master O'Hare's decision in Jamie Walker – Very Short/Duplicates at 50%"/>
        <s v="Checking and paying invoices allowed at 3 mins each – Master O’Hare’s decision in Jamie Walker"/>
        <s v="elements of overheads"/>
        <s v="in view of total time already allowed"/>
        <s v="in view of time already allowed above"/>
        <s v="already allowed above "/>
        <s v="Considered non-fee earner work, allowed at half of Grade D rate as reasonable"/>
        <s v="as allowed to Grade D below"/>
        <s v="as allowed above in close proximity"/>
        <s v="Inter fee earner communications – overheads – Leighanne Radcliffe decision"/>
        <m/>
        <s v="As reasonable for a bill of this size and complexity"/>
        <s v="In my opinion the level of contact is too high- general reduction to reflect decision in Trudy Samler"/>
        <s v="in view of time allowed above" u="1"/>
        <s v="Incoming correspondence" u="1"/>
        <s v="enclosure letter claimed, Jamie Walker" u="1"/>
        <s v="some short" u="1"/>
        <s v="as allowed below" u="1"/>
        <s v="as allowed above " u="1"/>
        <s v="As above" u="1"/>
        <s v="Internal communication" u="1"/>
        <s v="in view of total time allowed" u="1"/>
        <s v="enclosure letters at 50%" u="1"/>
        <s v="as per decision in Jamie Walker" u="1"/>
        <s v="Considered non-fee earner work " u="1"/>
      </sharedItems>
    </cacheField>
    <cacheField name="Activity Sort Order" numFmtId="0">
      <sharedItems containsMixedTypes="1" containsNumber="1" containsInteger="1" minValue="1" maxValue="12" count="13">
        <n v="2"/>
        <n v="9"/>
        <n v="4"/>
        <n v="10"/>
        <n v="1"/>
        <n v="7"/>
        <s v=" "/>
        <n v="3"/>
        <n v="5"/>
        <n v="6"/>
        <n v="11"/>
        <n v="12"/>
        <n v="8"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x v="0"/>
    <s v="Part 1"/>
    <x v="0"/>
    <x v="0"/>
    <x v="0"/>
    <s v="C02"/>
    <x v="0"/>
    <m/>
    <x v="0"/>
    <n v="0.5"/>
    <n v="0.5"/>
    <x v="0"/>
    <x v="0"/>
    <x v="0"/>
    <x v="0"/>
    <x v="0"/>
    <x v="0"/>
    <n v="0.2"/>
    <n v="88.5"/>
    <n v="73"/>
    <m/>
    <n v="0"/>
    <n v="17.7"/>
    <n v="14.600000000000001"/>
    <m/>
    <x v="0"/>
    <x v="0"/>
  </r>
  <r>
    <x v="1"/>
    <s v="Part 1"/>
    <x v="1"/>
    <x v="1"/>
    <x v="1"/>
    <s v="C09"/>
    <x v="1"/>
    <m/>
    <x v="0"/>
    <n v="0.2"/>
    <n v="0"/>
    <x v="1"/>
    <x v="1"/>
    <x v="1"/>
    <x v="1"/>
    <x v="1"/>
    <x v="1"/>
    <n v="0.2"/>
    <n v="22.200000000000003"/>
    <n v="0"/>
    <m/>
    <n v="0"/>
    <n v="4.4400000000000004"/>
    <n v="0"/>
    <s v="O"/>
    <x v="1"/>
    <x v="1"/>
  </r>
  <r>
    <x v="2"/>
    <s v="Part 1"/>
    <x v="2"/>
    <x v="2"/>
    <x v="2"/>
    <s v="C04"/>
    <x v="2"/>
    <m/>
    <x v="0"/>
    <n v="0.3"/>
    <n v="0.3"/>
    <x v="1"/>
    <x v="1"/>
    <x v="1"/>
    <x v="1"/>
    <x v="1"/>
    <x v="1"/>
    <n v="0.2"/>
    <n v="33.299999999999997"/>
    <n v="33.299999999999997"/>
    <m/>
    <n v="0"/>
    <n v="6.66"/>
    <n v="6.66"/>
    <m/>
    <x v="0"/>
    <x v="2"/>
  </r>
  <r>
    <x v="3"/>
    <s v="Part 1"/>
    <x v="2"/>
    <x v="3"/>
    <x v="1"/>
    <s v="C09"/>
    <x v="1"/>
    <m/>
    <x v="0"/>
    <n v="0.2"/>
    <n v="0.2"/>
    <x v="2"/>
    <x v="2"/>
    <x v="2"/>
    <x v="0"/>
    <x v="2"/>
    <x v="2"/>
    <n v="0.2"/>
    <n v="29.200000000000003"/>
    <n v="29.200000000000003"/>
    <m/>
    <n v="0"/>
    <n v="5.8400000000000007"/>
    <n v="5.8400000000000007"/>
    <m/>
    <x v="0"/>
    <x v="1"/>
  </r>
  <r>
    <x v="4"/>
    <s v="Part 1"/>
    <x v="2"/>
    <x v="4"/>
    <x v="1"/>
    <s v="C09"/>
    <x v="1"/>
    <m/>
    <x v="0"/>
    <n v="0.2"/>
    <n v="0.2"/>
    <x v="0"/>
    <x v="0"/>
    <x v="0"/>
    <x v="0"/>
    <x v="0"/>
    <x v="0"/>
    <n v="0.2"/>
    <n v="35.4"/>
    <n v="29.200000000000003"/>
    <m/>
    <n v="0"/>
    <n v="7.08"/>
    <n v="5.8400000000000007"/>
    <m/>
    <x v="0"/>
    <x v="1"/>
  </r>
  <r>
    <x v="5"/>
    <s v="Part 1"/>
    <x v="2"/>
    <x v="5"/>
    <x v="1"/>
    <s v="C09"/>
    <x v="1"/>
    <m/>
    <x v="0"/>
    <n v="0.2"/>
    <n v="0.2"/>
    <x v="0"/>
    <x v="0"/>
    <x v="0"/>
    <x v="0"/>
    <x v="0"/>
    <x v="0"/>
    <n v="0.2"/>
    <n v="35.4"/>
    <n v="29.200000000000003"/>
    <m/>
    <n v="0"/>
    <n v="7.08"/>
    <n v="5.8400000000000007"/>
    <m/>
    <x v="0"/>
    <x v="1"/>
  </r>
  <r>
    <x v="6"/>
    <s v="Part 1"/>
    <x v="2"/>
    <x v="6"/>
    <x v="1"/>
    <s v="C09"/>
    <x v="1"/>
    <m/>
    <x v="0"/>
    <n v="0.1"/>
    <n v="0.1"/>
    <x v="1"/>
    <x v="1"/>
    <x v="1"/>
    <x v="1"/>
    <x v="1"/>
    <x v="1"/>
    <n v="0.2"/>
    <n v="11.100000000000001"/>
    <n v="11.100000000000001"/>
    <m/>
    <n v="0"/>
    <n v="2.2200000000000002"/>
    <n v="2.2200000000000002"/>
    <m/>
    <x v="0"/>
    <x v="1"/>
  </r>
  <r>
    <x v="7"/>
    <s v="Part 1"/>
    <x v="2"/>
    <x v="7"/>
    <x v="1"/>
    <s v="C09"/>
    <x v="1"/>
    <m/>
    <x v="0"/>
    <n v="0.1"/>
    <n v="0.1"/>
    <x v="1"/>
    <x v="1"/>
    <x v="1"/>
    <x v="1"/>
    <x v="1"/>
    <x v="1"/>
    <n v="0.2"/>
    <n v="11.100000000000001"/>
    <n v="11.100000000000001"/>
    <m/>
    <n v="0"/>
    <n v="2.2200000000000002"/>
    <n v="2.2200000000000002"/>
    <m/>
    <x v="0"/>
    <x v="1"/>
  </r>
  <r>
    <x v="8"/>
    <s v="Part 1"/>
    <x v="3"/>
    <x v="8"/>
    <x v="1"/>
    <s v="C09"/>
    <x v="1"/>
    <m/>
    <x v="0"/>
    <n v="0.2"/>
    <n v="0.2"/>
    <x v="0"/>
    <x v="0"/>
    <x v="0"/>
    <x v="0"/>
    <x v="0"/>
    <x v="0"/>
    <n v="0.2"/>
    <n v="35.4"/>
    <n v="29.200000000000003"/>
    <m/>
    <n v="0"/>
    <n v="7.08"/>
    <n v="5.8400000000000007"/>
    <m/>
    <x v="0"/>
    <x v="1"/>
  </r>
  <r>
    <x v="9"/>
    <s v="Part 1"/>
    <x v="4"/>
    <x v="9"/>
    <x v="3"/>
    <s v="C10"/>
    <x v="3"/>
    <m/>
    <x v="0"/>
    <n v="0.05"/>
    <n v="0.05"/>
    <x v="1"/>
    <x v="1"/>
    <x v="1"/>
    <x v="1"/>
    <x v="1"/>
    <x v="1"/>
    <n v="0.2"/>
    <n v="5.5500000000000007"/>
    <n v="5.5500000000000007"/>
    <m/>
    <n v="0"/>
    <n v="1.1100000000000001"/>
    <n v="1.1100000000000001"/>
    <m/>
    <x v="0"/>
    <x v="3"/>
  </r>
  <r>
    <x v="10"/>
    <s v="Part 1"/>
    <x v="5"/>
    <x v="10"/>
    <x v="1"/>
    <s v="C09"/>
    <x v="1"/>
    <m/>
    <x v="0"/>
    <n v="0.1"/>
    <n v="0.1"/>
    <x v="1"/>
    <x v="1"/>
    <x v="1"/>
    <x v="1"/>
    <x v="1"/>
    <x v="1"/>
    <n v="0.2"/>
    <n v="11.100000000000001"/>
    <n v="11.100000000000001"/>
    <m/>
    <n v="0"/>
    <n v="2.2200000000000002"/>
    <n v="2.2200000000000002"/>
    <m/>
    <x v="0"/>
    <x v="1"/>
  </r>
  <r>
    <x v="11"/>
    <s v="Part 1"/>
    <x v="6"/>
    <x v="11"/>
    <x v="1"/>
    <s v="C09"/>
    <x v="1"/>
    <m/>
    <x v="0"/>
    <n v="0.1"/>
    <n v="0.1"/>
    <x v="0"/>
    <x v="0"/>
    <x v="0"/>
    <x v="0"/>
    <x v="0"/>
    <x v="0"/>
    <n v="0.2"/>
    <n v="17.7"/>
    <n v="14.600000000000001"/>
    <m/>
    <n v="0"/>
    <n v="3.54"/>
    <n v="2.9200000000000004"/>
    <m/>
    <x v="0"/>
    <x v="1"/>
  </r>
  <r>
    <x v="12"/>
    <s v="Part 1"/>
    <x v="6"/>
    <x v="12"/>
    <x v="1"/>
    <s v="C09"/>
    <x v="1"/>
    <m/>
    <x v="0"/>
    <n v="0.1"/>
    <n v="0"/>
    <x v="1"/>
    <x v="1"/>
    <x v="1"/>
    <x v="1"/>
    <x v="1"/>
    <x v="1"/>
    <n v="0.2"/>
    <n v="11.100000000000001"/>
    <n v="0"/>
    <m/>
    <n v="0"/>
    <n v="2.2200000000000002"/>
    <n v="0"/>
    <s v="IC"/>
    <x v="2"/>
    <x v="1"/>
  </r>
  <r>
    <x v="13"/>
    <s v="Part 1"/>
    <x v="6"/>
    <x v="1"/>
    <x v="1"/>
    <s v="C09"/>
    <x v="1"/>
    <m/>
    <x v="0"/>
    <n v="0.2"/>
    <n v="0"/>
    <x v="1"/>
    <x v="1"/>
    <x v="1"/>
    <x v="1"/>
    <x v="1"/>
    <x v="1"/>
    <n v="0.2"/>
    <n v="22.200000000000003"/>
    <n v="0"/>
    <m/>
    <n v="0"/>
    <n v="4.4400000000000004"/>
    <n v="0"/>
    <s v="O"/>
    <x v="1"/>
    <x v="1"/>
  </r>
  <r>
    <x v="14"/>
    <s v="Part 1"/>
    <x v="6"/>
    <x v="13"/>
    <x v="1"/>
    <s v="C09"/>
    <x v="1"/>
    <m/>
    <x v="0"/>
    <n v="0.2"/>
    <n v="0.2"/>
    <x v="1"/>
    <x v="1"/>
    <x v="1"/>
    <x v="1"/>
    <x v="1"/>
    <x v="1"/>
    <n v="0.2"/>
    <n v="22.200000000000003"/>
    <n v="22.200000000000003"/>
    <m/>
    <n v="0"/>
    <n v="4.4400000000000004"/>
    <n v="4.4400000000000004"/>
    <m/>
    <x v="0"/>
    <x v="1"/>
  </r>
  <r>
    <x v="15"/>
    <s v="Part 1"/>
    <x v="7"/>
    <x v="14"/>
    <x v="1"/>
    <s v="C09"/>
    <x v="1"/>
    <m/>
    <x v="0"/>
    <n v="0.1"/>
    <n v="0.1"/>
    <x v="1"/>
    <x v="1"/>
    <x v="1"/>
    <x v="1"/>
    <x v="1"/>
    <x v="1"/>
    <n v="0.2"/>
    <n v="11.100000000000001"/>
    <n v="11.100000000000001"/>
    <m/>
    <n v="0"/>
    <n v="2.2200000000000002"/>
    <n v="2.2200000000000002"/>
    <m/>
    <x v="0"/>
    <x v="1"/>
  </r>
  <r>
    <x v="16"/>
    <s v="Part 1"/>
    <x v="8"/>
    <x v="15"/>
    <x v="1"/>
    <s v="C09"/>
    <x v="1"/>
    <m/>
    <x v="0"/>
    <n v="0.1"/>
    <n v="0.1"/>
    <x v="1"/>
    <x v="1"/>
    <x v="1"/>
    <x v="1"/>
    <x v="1"/>
    <x v="1"/>
    <n v="0.2"/>
    <n v="11.100000000000001"/>
    <n v="11.100000000000001"/>
    <m/>
    <n v="0"/>
    <n v="2.2200000000000002"/>
    <n v="2.2200000000000002"/>
    <m/>
    <x v="0"/>
    <x v="1"/>
  </r>
  <r>
    <x v="17"/>
    <s v="Part 1"/>
    <x v="9"/>
    <x v="16"/>
    <x v="1"/>
    <s v="C09"/>
    <x v="1"/>
    <m/>
    <x v="0"/>
    <n v="0.1"/>
    <n v="0.1"/>
    <x v="0"/>
    <x v="0"/>
    <x v="0"/>
    <x v="0"/>
    <x v="0"/>
    <x v="0"/>
    <n v="0.2"/>
    <n v="17.7"/>
    <n v="14.600000000000001"/>
    <m/>
    <n v="0"/>
    <n v="3.54"/>
    <n v="2.9200000000000004"/>
    <m/>
    <x v="0"/>
    <x v="1"/>
  </r>
  <r>
    <x v="18"/>
    <s v="Part 1"/>
    <x v="10"/>
    <x v="17"/>
    <x v="1"/>
    <s v="C09"/>
    <x v="1"/>
    <m/>
    <x v="0"/>
    <n v="0.1"/>
    <n v="0.1"/>
    <x v="3"/>
    <x v="3"/>
    <x v="3"/>
    <x v="2"/>
    <x v="3"/>
    <x v="3"/>
    <n v="0.2"/>
    <n v="21.700000000000003"/>
    <n v="21.700000000000003"/>
    <m/>
    <n v="0"/>
    <n v="4.3400000000000007"/>
    <n v="4.3400000000000007"/>
    <m/>
    <x v="0"/>
    <x v="1"/>
  </r>
  <r>
    <x v="19"/>
    <s v="Part 1"/>
    <x v="11"/>
    <x v="18"/>
    <x v="0"/>
    <s v="C02"/>
    <x v="0"/>
    <m/>
    <x v="0"/>
    <n v="0.7"/>
    <n v="0.7"/>
    <x v="2"/>
    <x v="2"/>
    <x v="2"/>
    <x v="0"/>
    <x v="2"/>
    <x v="2"/>
    <n v="0.2"/>
    <n v="102.19999999999999"/>
    <n v="102.19999999999999"/>
    <m/>
    <n v="0"/>
    <n v="20.439999999999998"/>
    <n v="20.439999999999998"/>
    <m/>
    <x v="0"/>
    <x v="0"/>
  </r>
  <r>
    <x v="20"/>
    <s v="Part 1"/>
    <x v="12"/>
    <x v="19"/>
    <x v="1"/>
    <s v="C09"/>
    <x v="1"/>
    <m/>
    <x v="0"/>
    <n v="0.1"/>
    <n v="0.1"/>
    <x v="3"/>
    <x v="4"/>
    <x v="3"/>
    <x v="3"/>
    <x v="3"/>
    <x v="2"/>
    <n v="0.2"/>
    <n v="21.700000000000003"/>
    <n v="16.100000000000001"/>
    <m/>
    <n v="0"/>
    <n v="4.3400000000000007"/>
    <n v="3.2200000000000006"/>
    <m/>
    <x v="0"/>
    <x v="1"/>
  </r>
  <r>
    <x v="21"/>
    <s v="Part 1"/>
    <x v="13"/>
    <x v="20"/>
    <x v="1"/>
    <s v="C09"/>
    <x v="1"/>
    <m/>
    <x v="0"/>
    <n v="0.1"/>
    <n v="0.1"/>
    <x v="1"/>
    <x v="1"/>
    <x v="1"/>
    <x v="1"/>
    <x v="1"/>
    <x v="1"/>
    <n v="0.2"/>
    <n v="11.100000000000001"/>
    <n v="11.100000000000001"/>
    <m/>
    <n v="0"/>
    <n v="2.2200000000000002"/>
    <n v="2.2200000000000002"/>
    <m/>
    <x v="0"/>
    <x v="1"/>
  </r>
  <r>
    <x v="22"/>
    <s v="Part 1"/>
    <x v="13"/>
    <x v="21"/>
    <x v="1"/>
    <s v="C09"/>
    <x v="1"/>
    <m/>
    <x v="0"/>
    <n v="0.3"/>
    <n v="0.2"/>
    <x v="1"/>
    <x v="1"/>
    <x v="1"/>
    <x v="1"/>
    <x v="1"/>
    <x v="1"/>
    <n v="0.2"/>
    <n v="33.299999999999997"/>
    <n v="22.200000000000003"/>
    <m/>
    <n v="0"/>
    <n v="6.66"/>
    <n v="4.4400000000000004"/>
    <s v="AR"/>
    <x v="3"/>
    <x v="1"/>
  </r>
  <r>
    <x v="23"/>
    <s v="Part 1"/>
    <x v="14"/>
    <x v="22"/>
    <x v="1"/>
    <s v="C09"/>
    <x v="1"/>
    <m/>
    <x v="0"/>
    <n v="0.1"/>
    <n v="0.1"/>
    <x v="1"/>
    <x v="1"/>
    <x v="1"/>
    <x v="1"/>
    <x v="1"/>
    <x v="1"/>
    <n v="0.2"/>
    <n v="11.100000000000001"/>
    <n v="11.100000000000001"/>
    <m/>
    <n v="0"/>
    <n v="2.2200000000000002"/>
    <n v="2.2200000000000002"/>
    <m/>
    <x v="0"/>
    <x v="1"/>
  </r>
  <r>
    <x v="24"/>
    <s v="Part 1"/>
    <x v="14"/>
    <x v="23"/>
    <x v="1"/>
    <s v="C09"/>
    <x v="1"/>
    <m/>
    <x v="0"/>
    <n v="0.1"/>
    <n v="0.1"/>
    <x v="1"/>
    <x v="1"/>
    <x v="1"/>
    <x v="1"/>
    <x v="1"/>
    <x v="1"/>
    <n v="0.2"/>
    <n v="11.100000000000001"/>
    <n v="11.100000000000001"/>
    <m/>
    <n v="0"/>
    <n v="2.2200000000000002"/>
    <n v="2.2200000000000002"/>
    <m/>
    <x v="0"/>
    <x v="1"/>
  </r>
  <r>
    <x v="25"/>
    <s v="Part 1"/>
    <x v="15"/>
    <x v="24"/>
    <x v="1"/>
    <s v="C09"/>
    <x v="1"/>
    <m/>
    <x v="0"/>
    <n v="0.1"/>
    <n v="0.1"/>
    <x v="1"/>
    <x v="1"/>
    <x v="1"/>
    <x v="1"/>
    <x v="1"/>
    <x v="1"/>
    <n v="0.2"/>
    <n v="11.100000000000001"/>
    <n v="11.100000000000001"/>
    <m/>
    <n v="0"/>
    <n v="2.2200000000000002"/>
    <n v="2.2200000000000002"/>
    <m/>
    <x v="0"/>
    <x v="1"/>
  </r>
  <r>
    <x v="26"/>
    <s v="Part 1"/>
    <x v="15"/>
    <x v="25"/>
    <x v="1"/>
    <s v="C09"/>
    <x v="1"/>
    <m/>
    <x v="0"/>
    <n v="0.1"/>
    <n v="0.1"/>
    <x v="1"/>
    <x v="1"/>
    <x v="1"/>
    <x v="1"/>
    <x v="1"/>
    <x v="1"/>
    <n v="0.2"/>
    <n v="11.100000000000001"/>
    <n v="11.100000000000001"/>
    <m/>
    <n v="0"/>
    <n v="2.2200000000000002"/>
    <n v="2.2200000000000002"/>
    <m/>
    <x v="0"/>
    <x v="1"/>
  </r>
  <r>
    <x v="27"/>
    <s v="Part 1"/>
    <x v="16"/>
    <x v="26"/>
    <x v="1"/>
    <s v="C09"/>
    <x v="1"/>
    <m/>
    <x v="0"/>
    <n v="0.1"/>
    <n v="0.1"/>
    <x v="1"/>
    <x v="1"/>
    <x v="1"/>
    <x v="1"/>
    <x v="1"/>
    <x v="1"/>
    <n v="0.2"/>
    <n v="11.100000000000001"/>
    <n v="11.100000000000001"/>
    <m/>
    <n v="0"/>
    <n v="2.2200000000000002"/>
    <n v="2.2200000000000002"/>
    <m/>
    <x v="0"/>
    <x v="1"/>
  </r>
  <r>
    <x v="28"/>
    <s v="Part 1"/>
    <x v="17"/>
    <x v="27"/>
    <x v="0"/>
    <s v="C01"/>
    <x v="4"/>
    <m/>
    <x v="0"/>
    <n v="0.5"/>
    <n v="0.5"/>
    <x v="3"/>
    <x v="3"/>
    <x v="3"/>
    <x v="2"/>
    <x v="3"/>
    <x v="3"/>
    <n v="0.2"/>
    <n v="108.5"/>
    <n v="108.5"/>
    <m/>
    <n v="0"/>
    <n v="21.700000000000003"/>
    <n v="21.700000000000003"/>
    <m/>
    <x v="0"/>
    <x v="4"/>
  </r>
  <r>
    <x v="29"/>
    <s v="Part 1"/>
    <x v="17"/>
    <x v="28"/>
    <x v="3"/>
    <s v="C01"/>
    <x v="4"/>
    <m/>
    <x v="0"/>
    <n v="0.3"/>
    <n v="0.3"/>
    <x v="3"/>
    <x v="3"/>
    <x v="3"/>
    <x v="2"/>
    <x v="3"/>
    <x v="3"/>
    <n v="0.2"/>
    <n v="65.099999999999994"/>
    <n v="65.099999999999994"/>
    <m/>
    <n v="0"/>
    <n v="13.02"/>
    <n v="13.02"/>
    <m/>
    <x v="0"/>
    <x v="4"/>
  </r>
  <r>
    <x v="30"/>
    <s v="Part 1"/>
    <x v="17"/>
    <x v="29"/>
    <x v="3"/>
    <s v="C07"/>
    <x v="5"/>
    <m/>
    <x v="0"/>
    <n v="0.6"/>
    <n v="0.6"/>
    <x v="3"/>
    <x v="3"/>
    <x v="3"/>
    <x v="2"/>
    <x v="3"/>
    <x v="3"/>
    <n v="0.2"/>
    <n v="130.19999999999999"/>
    <n v="130.19999999999999"/>
    <m/>
    <n v="0"/>
    <n v="26.04"/>
    <n v="26.04"/>
    <m/>
    <x v="0"/>
    <x v="5"/>
  </r>
  <r>
    <x v="31"/>
    <s v="Part 1"/>
    <x v="17"/>
    <x v="30"/>
    <x v="3"/>
    <m/>
    <x v="6"/>
    <s v="D01"/>
    <x v="1"/>
    <m/>
    <n v="0"/>
    <x v="4"/>
    <x v="5"/>
    <x v="4"/>
    <x v="4"/>
    <x v="4"/>
    <x v="4"/>
    <n v="0.2"/>
    <n v="0"/>
    <n v="0"/>
    <n v="6.75"/>
    <n v="6.75"/>
    <n v="1.35"/>
    <n v="1.35"/>
    <m/>
    <x v="0"/>
    <x v="6"/>
  </r>
  <r>
    <x v="32"/>
    <s v="Part 1"/>
    <x v="17"/>
    <x v="31"/>
    <x v="3"/>
    <s v="C02"/>
    <x v="0"/>
    <m/>
    <x v="0"/>
    <n v="0.2"/>
    <n v="0.2"/>
    <x v="3"/>
    <x v="3"/>
    <x v="3"/>
    <x v="2"/>
    <x v="3"/>
    <x v="3"/>
    <n v="0.2"/>
    <n v="43.400000000000006"/>
    <n v="43.400000000000006"/>
    <m/>
    <n v="0"/>
    <n v="8.6800000000000015"/>
    <n v="8.6800000000000015"/>
    <m/>
    <x v="0"/>
    <x v="0"/>
  </r>
  <r>
    <x v="33"/>
    <s v="Part 1"/>
    <x v="18"/>
    <x v="32"/>
    <x v="1"/>
    <s v="C09"/>
    <x v="1"/>
    <m/>
    <x v="0"/>
    <n v="0.1"/>
    <n v="0.1"/>
    <x v="1"/>
    <x v="1"/>
    <x v="1"/>
    <x v="1"/>
    <x v="1"/>
    <x v="1"/>
    <n v="0.2"/>
    <n v="11.100000000000001"/>
    <n v="11.100000000000001"/>
    <m/>
    <n v="0"/>
    <n v="2.2200000000000002"/>
    <n v="2.2200000000000002"/>
    <m/>
    <x v="0"/>
    <x v="1"/>
  </r>
  <r>
    <x v="34"/>
    <s v="Part 1"/>
    <x v="19"/>
    <x v="33"/>
    <x v="1"/>
    <s v="C09"/>
    <x v="1"/>
    <m/>
    <x v="0"/>
    <n v="0.8"/>
    <n v="0.4"/>
    <x v="1"/>
    <x v="1"/>
    <x v="1"/>
    <x v="1"/>
    <x v="1"/>
    <x v="1"/>
    <n v="0.2"/>
    <n v="88.800000000000011"/>
    <n v="44.400000000000006"/>
    <m/>
    <n v="0"/>
    <n v="17.760000000000002"/>
    <n v="8.8800000000000008"/>
    <m/>
    <x v="4"/>
    <x v="1"/>
  </r>
  <r>
    <x v="35"/>
    <s v="Part 1"/>
    <x v="20"/>
    <x v="34"/>
    <x v="1"/>
    <s v="C09"/>
    <x v="1"/>
    <m/>
    <x v="0"/>
    <n v="0.1"/>
    <n v="0.1"/>
    <x v="1"/>
    <x v="1"/>
    <x v="1"/>
    <x v="1"/>
    <x v="1"/>
    <x v="1"/>
    <n v="0.2"/>
    <n v="11.100000000000001"/>
    <n v="11.100000000000001"/>
    <m/>
    <n v="0"/>
    <n v="2.2200000000000002"/>
    <n v="2.2200000000000002"/>
    <m/>
    <x v="0"/>
    <x v="1"/>
  </r>
  <r>
    <x v="36"/>
    <s v="Part 1"/>
    <x v="20"/>
    <x v="35"/>
    <x v="1"/>
    <s v="C09"/>
    <x v="1"/>
    <m/>
    <x v="0"/>
    <n v="0.2"/>
    <n v="0"/>
    <x v="1"/>
    <x v="1"/>
    <x v="1"/>
    <x v="1"/>
    <x v="1"/>
    <x v="1"/>
    <n v="0.2"/>
    <n v="22.200000000000003"/>
    <n v="0"/>
    <m/>
    <n v="0"/>
    <n v="4.4400000000000004"/>
    <n v="0"/>
    <s v="O"/>
    <x v="1"/>
    <x v="1"/>
  </r>
  <r>
    <x v="37"/>
    <s v="Part 1"/>
    <x v="21"/>
    <x v="36"/>
    <x v="1"/>
    <s v="C09"/>
    <x v="1"/>
    <m/>
    <x v="0"/>
    <n v="0.3"/>
    <n v="0.2"/>
    <x v="3"/>
    <x v="3"/>
    <x v="3"/>
    <x v="2"/>
    <x v="3"/>
    <x v="3"/>
    <n v="0.2"/>
    <n v="65.099999999999994"/>
    <n v="43.400000000000006"/>
    <m/>
    <n v="0"/>
    <n v="13.02"/>
    <n v="8.6800000000000015"/>
    <s v="AR"/>
    <x v="3"/>
    <x v="1"/>
  </r>
  <r>
    <x v="38"/>
    <s v="Part 1"/>
    <x v="21"/>
    <x v="37"/>
    <x v="1"/>
    <s v="C09"/>
    <x v="1"/>
    <m/>
    <x v="0"/>
    <n v="0.1"/>
    <n v="0.1"/>
    <x v="0"/>
    <x v="0"/>
    <x v="0"/>
    <x v="0"/>
    <x v="0"/>
    <x v="0"/>
    <n v="0.2"/>
    <n v="17.7"/>
    <n v="14.600000000000001"/>
    <m/>
    <n v="0"/>
    <n v="3.54"/>
    <n v="2.9200000000000004"/>
    <m/>
    <x v="0"/>
    <x v="1"/>
  </r>
  <r>
    <x v="39"/>
    <s v="Part 1"/>
    <x v="21"/>
    <x v="38"/>
    <x v="1"/>
    <s v="C09"/>
    <x v="1"/>
    <m/>
    <x v="0"/>
    <n v="0.1"/>
    <n v="0.1"/>
    <x v="1"/>
    <x v="1"/>
    <x v="1"/>
    <x v="1"/>
    <x v="1"/>
    <x v="1"/>
    <n v="0.2"/>
    <n v="11.100000000000001"/>
    <n v="11.100000000000001"/>
    <m/>
    <n v="0"/>
    <n v="2.2200000000000002"/>
    <n v="2.2200000000000002"/>
    <m/>
    <x v="0"/>
    <x v="1"/>
  </r>
  <r>
    <x v="40"/>
    <s v="Part 1"/>
    <x v="22"/>
    <x v="39"/>
    <x v="1"/>
    <s v="C09"/>
    <x v="1"/>
    <m/>
    <x v="0"/>
    <n v="0.1"/>
    <n v="0.1"/>
    <x v="0"/>
    <x v="0"/>
    <x v="0"/>
    <x v="0"/>
    <x v="0"/>
    <x v="0"/>
    <n v="0.2"/>
    <n v="17.7"/>
    <n v="14.600000000000001"/>
    <m/>
    <n v="0"/>
    <n v="3.54"/>
    <n v="2.9200000000000004"/>
    <m/>
    <x v="0"/>
    <x v="1"/>
  </r>
  <r>
    <x v="41"/>
    <s v="Part 1"/>
    <x v="23"/>
    <x v="40"/>
    <x v="3"/>
    <s v="C10"/>
    <x v="3"/>
    <m/>
    <x v="0"/>
    <n v="0.05"/>
    <n v="0.05"/>
    <x v="1"/>
    <x v="1"/>
    <x v="1"/>
    <x v="1"/>
    <x v="1"/>
    <x v="1"/>
    <n v="0.2"/>
    <n v="5.5500000000000007"/>
    <n v="5.5500000000000007"/>
    <m/>
    <n v="0"/>
    <n v="1.1100000000000001"/>
    <n v="1.1100000000000001"/>
    <m/>
    <x v="0"/>
    <x v="3"/>
  </r>
  <r>
    <x v="42"/>
    <s v="Part 1"/>
    <x v="24"/>
    <x v="41"/>
    <x v="1"/>
    <s v="C09"/>
    <x v="1"/>
    <m/>
    <x v="0"/>
    <n v="0.1"/>
    <n v="0"/>
    <x v="3"/>
    <x v="3"/>
    <x v="3"/>
    <x v="2"/>
    <x v="3"/>
    <x v="3"/>
    <n v="0.2"/>
    <n v="21.700000000000003"/>
    <n v="0"/>
    <m/>
    <n v="0"/>
    <n v="4.3400000000000007"/>
    <n v="0"/>
    <s v="IC"/>
    <x v="2"/>
    <x v="1"/>
  </r>
  <r>
    <x v="43"/>
    <s v="Part 1"/>
    <x v="25"/>
    <x v="42"/>
    <x v="4"/>
    <s v="C01"/>
    <x v="4"/>
    <m/>
    <x v="0"/>
    <n v="0.1"/>
    <n v="0.1"/>
    <x v="1"/>
    <x v="1"/>
    <x v="1"/>
    <x v="1"/>
    <x v="1"/>
    <x v="1"/>
    <n v="0.2"/>
    <n v="11.100000000000001"/>
    <n v="11.100000000000001"/>
    <m/>
    <n v="0"/>
    <n v="2.2200000000000002"/>
    <n v="2.2200000000000002"/>
    <m/>
    <x v="0"/>
    <x v="4"/>
  </r>
  <r>
    <x v="44"/>
    <s v="Part 1"/>
    <x v="25"/>
    <x v="43"/>
    <x v="4"/>
    <s v="C07"/>
    <x v="5"/>
    <m/>
    <x v="0"/>
    <n v="0.1"/>
    <n v="0.1"/>
    <x v="1"/>
    <x v="1"/>
    <x v="1"/>
    <x v="1"/>
    <x v="1"/>
    <x v="1"/>
    <n v="0.2"/>
    <n v="11.100000000000001"/>
    <n v="11.100000000000001"/>
    <m/>
    <n v="0"/>
    <n v="2.2200000000000002"/>
    <n v="2.2200000000000002"/>
    <m/>
    <x v="0"/>
    <x v="5"/>
  </r>
  <r>
    <x v="45"/>
    <s v="Part 1"/>
    <x v="25"/>
    <x v="44"/>
    <x v="1"/>
    <s v="C09"/>
    <x v="1"/>
    <m/>
    <x v="0"/>
    <n v="0.1"/>
    <n v="0.1"/>
    <x v="0"/>
    <x v="0"/>
    <x v="0"/>
    <x v="0"/>
    <x v="0"/>
    <x v="0"/>
    <n v="0.2"/>
    <n v="17.7"/>
    <n v="14.600000000000001"/>
    <m/>
    <n v="0"/>
    <n v="3.54"/>
    <n v="2.9200000000000004"/>
    <m/>
    <x v="0"/>
    <x v="1"/>
  </r>
  <r>
    <x v="46"/>
    <s v="Part 1"/>
    <x v="26"/>
    <x v="45"/>
    <x v="1"/>
    <s v="C09"/>
    <x v="1"/>
    <m/>
    <x v="0"/>
    <n v="0.2"/>
    <n v="0.2"/>
    <x v="1"/>
    <x v="1"/>
    <x v="1"/>
    <x v="1"/>
    <x v="1"/>
    <x v="1"/>
    <n v="0.2"/>
    <n v="22.200000000000003"/>
    <n v="22.200000000000003"/>
    <m/>
    <n v="0"/>
    <n v="4.4400000000000004"/>
    <n v="4.4400000000000004"/>
    <m/>
    <x v="0"/>
    <x v="1"/>
  </r>
  <r>
    <x v="47"/>
    <s v="Part 1"/>
    <x v="27"/>
    <x v="46"/>
    <x v="1"/>
    <s v="C09"/>
    <x v="1"/>
    <m/>
    <x v="0"/>
    <n v="0.1"/>
    <n v="0.1"/>
    <x v="1"/>
    <x v="1"/>
    <x v="1"/>
    <x v="1"/>
    <x v="1"/>
    <x v="1"/>
    <n v="0.2"/>
    <n v="11.100000000000001"/>
    <n v="11.100000000000001"/>
    <m/>
    <n v="0"/>
    <n v="2.2200000000000002"/>
    <n v="2.2200000000000002"/>
    <m/>
    <x v="0"/>
    <x v="1"/>
  </r>
  <r>
    <x v="48"/>
    <s v="Part 1"/>
    <x v="28"/>
    <x v="47"/>
    <x v="0"/>
    <s v="C02"/>
    <x v="0"/>
    <m/>
    <x v="0"/>
    <n v="0.4"/>
    <n v="0.4"/>
    <x v="0"/>
    <x v="0"/>
    <x v="0"/>
    <x v="0"/>
    <x v="0"/>
    <x v="0"/>
    <n v="0.2"/>
    <n v="70.8"/>
    <n v="58.400000000000006"/>
    <m/>
    <n v="0"/>
    <n v="14.16"/>
    <n v="11.680000000000001"/>
    <m/>
    <x v="0"/>
    <x v="0"/>
  </r>
  <r>
    <x v="49"/>
    <s v="Part 1"/>
    <x v="29"/>
    <x v="48"/>
    <x v="4"/>
    <s v="C01"/>
    <x v="4"/>
    <m/>
    <x v="0"/>
    <n v="0.6"/>
    <n v="0.6"/>
    <x v="1"/>
    <x v="1"/>
    <x v="1"/>
    <x v="1"/>
    <x v="1"/>
    <x v="1"/>
    <n v="0.2"/>
    <n v="66.599999999999994"/>
    <n v="66.599999999999994"/>
    <m/>
    <n v="0"/>
    <n v="13.32"/>
    <n v="13.32"/>
    <m/>
    <x v="0"/>
    <x v="4"/>
  </r>
  <r>
    <x v="50"/>
    <s v="Part 1"/>
    <x v="29"/>
    <x v="49"/>
    <x v="4"/>
    <s v="C07"/>
    <x v="5"/>
    <m/>
    <x v="0"/>
    <n v="0.4"/>
    <n v="0.4"/>
    <x v="5"/>
    <x v="6"/>
    <x v="5"/>
    <x v="5"/>
    <x v="1"/>
    <x v="1"/>
    <n v="0.2"/>
    <n v="22.200000000000003"/>
    <n v="22.200000000000003"/>
    <m/>
    <n v="0"/>
    <n v="4.4400000000000004"/>
    <n v="4.4400000000000004"/>
    <m/>
    <x v="0"/>
    <x v="5"/>
  </r>
  <r>
    <x v="51"/>
    <s v="Part 1"/>
    <x v="30"/>
    <x v="50"/>
    <x v="1"/>
    <s v="C09"/>
    <x v="1"/>
    <m/>
    <x v="0"/>
    <n v="0.1"/>
    <n v="0.1"/>
    <x v="1"/>
    <x v="1"/>
    <x v="1"/>
    <x v="1"/>
    <x v="1"/>
    <x v="1"/>
    <n v="0.2"/>
    <n v="11.100000000000001"/>
    <n v="11.100000000000001"/>
    <m/>
    <n v="0"/>
    <n v="2.2200000000000002"/>
    <n v="2.2200000000000002"/>
    <m/>
    <x v="0"/>
    <x v="1"/>
  </r>
  <r>
    <x v="52"/>
    <s v="Part 1"/>
    <x v="31"/>
    <x v="51"/>
    <x v="1"/>
    <s v="C09"/>
    <x v="1"/>
    <m/>
    <x v="0"/>
    <n v="0.1"/>
    <n v="0.1"/>
    <x v="1"/>
    <x v="1"/>
    <x v="1"/>
    <x v="1"/>
    <x v="1"/>
    <x v="1"/>
    <n v="0.2"/>
    <n v="11.100000000000001"/>
    <n v="11.100000000000001"/>
    <m/>
    <n v="0"/>
    <n v="2.2200000000000002"/>
    <n v="2.2200000000000002"/>
    <m/>
    <x v="0"/>
    <x v="1"/>
  </r>
  <r>
    <x v="53"/>
    <s v="Part 1"/>
    <x v="32"/>
    <x v="52"/>
    <x v="1"/>
    <s v="C09"/>
    <x v="1"/>
    <m/>
    <x v="0"/>
    <n v="0.1"/>
    <n v="0.1"/>
    <x v="1"/>
    <x v="1"/>
    <x v="1"/>
    <x v="1"/>
    <x v="1"/>
    <x v="1"/>
    <n v="0.2"/>
    <n v="11.100000000000001"/>
    <n v="11.100000000000001"/>
    <m/>
    <n v="0"/>
    <n v="2.2200000000000002"/>
    <n v="2.2200000000000002"/>
    <m/>
    <x v="0"/>
    <x v="1"/>
  </r>
  <r>
    <x v="54"/>
    <s v="Part 1"/>
    <x v="33"/>
    <x v="53"/>
    <x v="4"/>
    <s v="C01"/>
    <x v="4"/>
    <m/>
    <x v="0"/>
    <n v="0.2"/>
    <n v="0.2"/>
    <x v="1"/>
    <x v="1"/>
    <x v="1"/>
    <x v="1"/>
    <x v="1"/>
    <x v="1"/>
    <n v="0.2"/>
    <n v="22.200000000000003"/>
    <n v="22.200000000000003"/>
    <m/>
    <n v="0"/>
    <n v="4.4400000000000004"/>
    <n v="4.4400000000000004"/>
    <m/>
    <x v="0"/>
    <x v="4"/>
  </r>
  <r>
    <x v="55"/>
    <s v="Part 1"/>
    <x v="33"/>
    <x v="49"/>
    <x v="4"/>
    <s v="C07"/>
    <x v="5"/>
    <m/>
    <x v="0"/>
    <n v="0.4"/>
    <n v="0.4"/>
    <x v="5"/>
    <x v="6"/>
    <x v="5"/>
    <x v="5"/>
    <x v="1"/>
    <x v="1"/>
    <n v="0.2"/>
    <n v="22.200000000000003"/>
    <n v="22.200000000000003"/>
    <m/>
    <n v="0"/>
    <n v="4.4400000000000004"/>
    <n v="4.4400000000000004"/>
    <m/>
    <x v="0"/>
    <x v="5"/>
  </r>
  <r>
    <x v="56"/>
    <s v="Part 1"/>
    <x v="34"/>
    <x v="54"/>
    <x v="1"/>
    <s v="C09"/>
    <x v="1"/>
    <m/>
    <x v="0"/>
    <n v="0.1"/>
    <n v="0.1"/>
    <x v="1"/>
    <x v="1"/>
    <x v="1"/>
    <x v="1"/>
    <x v="1"/>
    <x v="1"/>
    <n v="0.2"/>
    <n v="11.100000000000001"/>
    <n v="11.100000000000001"/>
    <m/>
    <n v="0"/>
    <n v="2.2200000000000002"/>
    <n v="2.2200000000000002"/>
    <m/>
    <x v="0"/>
    <x v="1"/>
  </r>
  <r>
    <x v="57"/>
    <s v="Part 1"/>
    <x v="35"/>
    <x v="55"/>
    <x v="3"/>
    <s v="C10"/>
    <x v="3"/>
    <m/>
    <x v="0"/>
    <n v="0.05"/>
    <n v="0.05"/>
    <x v="1"/>
    <x v="1"/>
    <x v="1"/>
    <x v="1"/>
    <x v="1"/>
    <x v="1"/>
    <n v="0.2"/>
    <n v="5.5500000000000007"/>
    <n v="5.5500000000000007"/>
    <m/>
    <n v="0"/>
    <n v="1.1100000000000001"/>
    <n v="1.1100000000000001"/>
    <m/>
    <x v="0"/>
    <x v="3"/>
  </r>
  <r>
    <x v="58"/>
    <s v="Part 1"/>
    <x v="35"/>
    <x v="56"/>
    <x v="1"/>
    <s v="C09"/>
    <x v="1"/>
    <m/>
    <x v="0"/>
    <n v="0.1"/>
    <n v="0"/>
    <x v="1"/>
    <x v="1"/>
    <x v="1"/>
    <x v="1"/>
    <x v="1"/>
    <x v="1"/>
    <n v="0.2"/>
    <n v="11.100000000000001"/>
    <n v="0"/>
    <m/>
    <n v="0"/>
    <n v="2.2200000000000002"/>
    <n v="0"/>
    <s v="IC"/>
    <x v="2"/>
    <x v="1"/>
  </r>
  <r>
    <x v="59"/>
    <s v="Part 1"/>
    <x v="35"/>
    <x v="57"/>
    <x v="1"/>
    <s v="C09"/>
    <x v="1"/>
    <m/>
    <x v="0"/>
    <n v="0.1"/>
    <n v="0"/>
    <x v="1"/>
    <x v="1"/>
    <x v="1"/>
    <x v="1"/>
    <x v="1"/>
    <x v="1"/>
    <n v="0.2"/>
    <n v="11.100000000000001"/>
    <n v="0"/>
    <m/>
    <n v="0"/>
    <n v="2.2200000000000002"/>
    <n v="0"/>
    <s v="IC"/>
    <x v="2"/>
    <x v="1"/>
  </r>
  <r>
    <x v="60"/>
    <s v="Part 1"/>
    <x v="35"/>
    <x v="1"/>
    <x v="1"/>
    <s v="C09"/>
    <x v="1"/>
    <m/>
    <x v="0"/>
    <n v="0.3"/>
    <n v="0"/>
    <x v="1"/>
    <x v="1"/>
    <x v="1"/>
    <x v="1"/>
    <x v="1"/>
    <x v="1"/>
    <n v="0.2"/>
    <n v="33.299999999999997"/>
    <n v="0"/>
    <m/>
    <n v="0"/>
    <n v="6.66"/>
    <n v="0"/>
    <s v="O"/>
    <x v="1"/>
    <x v="1"/>
  </r>
  <r>
    <x v="61"/>
    <s v="Part 1"/>
    <x v="36"/>
    <x v="58"/>
    <x v="1"/>
    <s v="C09"/>
    <x v="1"/>
    <m/>
    <x v="0"/>
    <n v="0.1"/>
    <n v="0.1"/>
    <x v="0"/>
    <x v="0"/>
    <x v="0"/>
    <x v="0"/>
    <x v="0"/>
    <x v="0"/>
    <n v="0.2"/>
    <n v="17.7"/>
    <n v="14.600000000000001"/>
    <m/>
    <n v="0"/>
    <n v="3.54"/>
    <n v="2.9200000000000004"/>
    <m/>
    <x v="0"/>
    <x v="1"/>
  </r>
  <r>
    <x v="62"/>
    <s v="Part 1"/>
    <x v="37"/>
    <x v="53"/>
    <x v="4"/>
    <s v="C01"/>
    <x v="4"/>
    <m/>
    <x v="0"/>
    <n v="0.2"/>
    <n v="0.2"/>
    <x v="1"/>
    <x v="1"/>
    <x v="1"/>
    <x v="1"/>
    <x v="1"/>
    <x v="1"/>
    <n v="0.2"/>
    <n v="22.200000000000003"/>
    <n v="22.200000000000003"/>
    <m/>
    <n v="0"/>
    <n v="4.4400000000000004"/>
    <n v="4.4400000000000004"/>
    <m/>
    <x v="0"/>
    <x v="4"/>
  </r>
  <r>
    <x v="63"/>
    <s v="Part 1"/>
    <x v="37"/>
    <x v="49"/>
    <x v="4"/>
    <s v="C07"/>
    <x v="5"/>
    <m/>
    <x v="0"/>
    <n v="0.4"/>
    <n v="0.4"/>
    <x v="5"/>
    <x v="6"/>
    <x v="5"/>
    <x v="5"/>
    <x v="1"/>
    <x v="1"/>
    <n v="0.2"/>
    <n v="22.200000000000003"/>
    <n v="22.200000000000003"/>
    <m/>
    <n v="0"/>
    <n v="4.4400000000000004"/>
    <n v="4.4400000000000004"/>
    <m/>
    <x v="0"/>
    <x v="5"/>
  </r>
  <r>
    <x v="64"/>
    <s v="Part 1"/>
    <x v="37"/>
    <x v="59"/>
    <x v="1"/>
    <s v="C09"/>
    <x v="1"/>
    <m/>
    <x v="0"/>
    <n v="0.1"/>
    <n v="0.1"/>
    <x v="1"/>
    <x v="1"/>
    <x v="1"/>
    <x v="1"/>
    <x v="1"/>
    <x v="1"/>
    <n v="0.2"/>
    <n v="11.100000000000001"/>
    <n v="11.100000000000001"/>
    <m/>
    <n v="0"/>
    <n v="2.2200000000000002"/>
    <n v="2.2200000000000002"/>
    <m/>
    <x v="0"/>
    <x v="1"/>
  </r>
  <r>
    <x v="65"/>
    <s v="Part 1"/>
    <x v="38"/>
    <x v="60"/>
    <x v="1"/>
    <s v="C09"/>
    <x v="1"/>
    <m/>
    <x v="0"/>
    <n v="3"/>
    <n v="2.7"/>
    <x v="1"/>
    <x v="1"/>
    <x v="1"/>
    <x v="1"/>
    <x v="1"/>
    <x v="1"/>
    <n v="0.2"/>
    <n v="333"/>
    <n v="299.70000000000005"/>
    <m/>
    <n v="0"/>
    <n v="66.600000000000009"/>
    <n v="59.940000000000012"/>
    <s v="AR"/>
    <x v="3"/>
    <x v="1"/>
  </r>
  <r>
    <x v="66"/>
    <s v="Part 1"/>
    <x v="39"/>
    <x v="61"/>
    <x v="1"/>
    <s v="C09"/>
    <x v="1"/>
    <m/>
    <x v="0"/>
    <n v="0.1"/>
    <n v="0.1"/>
    <x v="1"/>
    <x v="1"/>
    <x v="1"/>
    <x v="1"/>
    <x v="1"/>
    <x v="1"/>
    <n v="0.2"/>
    <n v="11.100000000000001"/>
    <n v="11.100000000000001"/>
    <m/>
    <n v="0"/>
    <n v="2.2200000000000002"/>
    <n v="2.2200000000000002"/>
    <m/>
    <x v="0"/>
    <x v="1"/>
  </r>
  <r>
    <x v="67"/>
    <s v="Part 1"/>
    <x v="39"/>
    <x v="62"/>
    <x v="1"/>
    <s v="C09"/>
    <x v="1"/>
    <m/>
    <x v="0"/>
    <n v="0.2"/>
    <n v="0"/>
    <x v="1"/>
    <x v="1"/>
    <x v="1"/>
    <x v="1"/>
    <x v="1"/>
    <x v="1"/>
    <n v="0.2"/>
    <n v="22.200000000000003"/>
    <n v="0"/>
    <m/>
    <n v="0"/>
    <n v="4.4400000000000004"/>
    <n v="0"/>
    <s v="O"/>
    <x v="1"/>
    <x v="1"/>
  </r>
  <r>
    <x v="68"/>
    <s v="Part 1"/>
    <x v="40"/>
    <x v="63"/>
    <x v="0"/>
    <s v="C02"/>
    <x v="0"/>
    <m/>
    <x v="0"/>
    <n v="0.9"/>
    <n v="0.9"/>
    <x v="0"/>
    <x v="0"/>
    <x v="0"/>
    <x v="0"/>
    <x v="0"/>
    <x v="0"/>
    <n v="0.2"/>
    <n v="159.30000000000001"/>
    <n v="131.4"/>
    <m/>
    <n v="0"/>
    <n v="31.860000000000003"/>
    <n v="26.28"/>
    <m/>
    <x v="0"/>
    <x v="0"/>
  </r>
  <r>
    <x v="69"/>
    <s v="Part 1"/>
    <x v="40"/>
    <x v="64"/>
    <x v="1"/>
    <s v="C09"/>
    <x v="1"/>
    <m/>
    <x v="0"/>
    <n v="0.1"/>
    <n v="0.1"/>
    <x v="1"/>
    <x v="1"/>
    <x v="1"/>
    <x v="1"/>
    <x v="1"/>
    <x v="1"/>
    <n v="0.2"/>
    <n v="11.100000000000001"/>
    <n v="11.100000000000001"/>
    <m/>
    <n v="0"/>
    <n v="2.2200000000000002"/>
    <n v="2.2200000000000002"/>
    <m/>
    <x v="0"/>
    <x v="1"/>
  </r>
  <r>
    <x v="70"/>
    <s v="Part 1"/>
    <x v="40"/>
    <x v="65"/>
    <x v="1"/>
    <s v="C09"/>
    <x v="1"/>
    <m/>
    <x v="0"/>
    <n v="0.1"/>
    <n v="0.1"/>
    <x v="1"/>
    <x v="1"/>
    <x v="1"/>
    <x v="1"/>
    <x v="1"/>
    <x v="1"/>
    <n v="0.2"/>
    <n v="11.100000000000001"/>
    <n v="11.100000000000001"/>
    <m/>
    <n v="0"/>
    <n v="2.2200000000000002"/>
    <n v="2.2200000000000002"/>
    <m/>
    <x v="0"/>
    <x v="1"/>
  </r>
  <r>
    <x v="71"/>
    <s v="Part 1"/>
    <x v="40"/>
    <x v="66"/>
    <x v="1"/>
    <s v="C09"/>
    <x v="1"/>
    <m/>
    <x v="0"/>
    <n v="0.1"/>
    <n v="0.1"/>
    <x v="1"/>
    <x v="1"/>
    <x v="1"/>
    <x v="1"/>
    <x v="1"/>
    <x v="1"/>
    <n v="0.2"/>
    <n v="11.100000000000001"/>
    <n v="11.100000000000001"/>
    <m/>
    <n v="0"/>
    <n v="2.2200000000000002"/>
    <n v="2.2200000000000002"/>
    <m/>
    <x v="0"/>
    <x v="1"/>
  </r>
  <r>
    <x v="72"/>
    <s v="Part 1"/>
    <x v="41"/>
    <x v="67"/>
    <x v="3"/>
    <s v="C10"/>
    <x v="3"/>
    <m/>
    <x v="0"/>
    <n v="0.05"/>
    <n v="0.05"/>
    <x v="1"/>
    <x v="1"/>
    <x v="1"/>
    <x v="1"/>
    <x v="1"/>
    <x v="1"/>
    <n v="0.2"/>
    <n v="5.5500000000000007"/>
    <n v="5.5500000000000007"/>
    <m/>
    <n v="0"/>
    <n v="1.1100000000000001"/>
    <n v="1.1100000000000001"/>
    <m/>
    <x v="0"/>
    <x v="3"/>
  </r>
  <r>
    <x v="73"/>
    <s v="Part 1"/>
    <x v="41"/>
    <x v="68"/>
    <x v="4"/>
    <s v="C01"/>
    <x v="4"/>
    <m/>
    <x v="0"/>
    <n v="0.4"/>
    <n v="0.4"/>
    <x v="1"/>
    <x v="1"/>
    <x v="1"/>
    <x v="1"/>
    <x v="1"/>
    <x v="1"/>
    <n v="0.2"/>
    <n v="44.400000000000006"/>
    <n v="44.400000000000006"/>
    <m/>
    <n v="0"/>
    <n v="8.8800000000000008"/>
    <n v="8.8800000000000008"/>
    <m/>
    <x v="0"/>
    <x v="4"/>
  </r>
  <r>
    <x v="74"/>
    <s v="Part 1"/>
    <x v="41"/>
    <x v="49"/>
    <x v="4"/>
    <s v="C07"/>
    <x v="5"/>
    <m/>
    <x v="0"/>
    <n v="0.4"/>
    <n v="0.4"/>
    <x v="5"/>
    <x v="6"/>
    <x v="5"/>
    <x v="5"/>
    <x v="1"/>
    <x v="1"/>
    <n v="0.2"/>
    <n v="22.200000000000003"/>
    <n v="22.200000000000003"/>
    <m/>
    <n v="0"/>
    <n v="4.4400000000000004"/>
    <n v="4.4400000000000004"/>
    <m/>
    <x v="0"/>
    <x v="5"/>
  </r>
  <r>
    <x v="75"/>
    <s v="Part 1"/>
    <x v="41"/>
    <x v="69"/>
    <x v="1"/>
    <s v="C09"/>
    <x v="1"/>
    <m/>
    <x v="0"/>
    <n v="0.1"/>
    <n v="0"/>
    <x v="1"/>
    <x v="1"/>
    <x v="1"/>
    <x v="1"/>
    <x v="1"/>
    <x v="1"/>
    <n v="0.2"/>
    <n v="11.100000000000001"/>
    <n v="0"/>
    <m/>
    <n v="0"/>
    <n v="2.2200000000000002"/>
    <n v="0"/>
    <m/>
    <x v="5"/>
    <x v="1"/>
  </r>
  <r>
    <x v="76"/>
    <s v="Part 1"/>
    <x v="41"/>
    <x v="70"/>
    <x v="1"/>
    <s v="C09"/>
    <x v="1"/>
    <m/>
    <x v="0"/>
    <n v="0.1"/>
    <n v="0.1"/>
    <x v="1"/>
    <x v="1"/>
    <x v="1"/>
    <x v="1"/>
    <x v="1"/>
    <x v="1"/>
    <n v="0.2"/>
    <n v="11.100000000000001"/>
    <n v="11.100000000000001"/>
    <m/>
    <n v="0"/>
    <n v="2.2200000000000002"/>
    <n v="2.2200000000000002"/>
    <m/>
    <x v="0"/>
    <x v="1"/>
  </r>
  <r>
    <x v="77"/>
    <s v="Part 1"/>
    <x v="41"/>
    <x v="71"/>
    <x v="1"/>
    <s v="C09"/>
    <x v="1"/>
    <m/>
    <x v="0"/>
    <n v="0.1"/>
    <n v="0.1"/>
    <x v="1"/>
    <x v="1"/>
    <x v="1"/>
    <x v="1"/>
    <x v="1"/>
    <x v="1"/>
    <n v="0.2"/>
    <n v="11.100000000000001"/>
    <n v="11.100000000000001"/>
    <m/>
    <n v="0"/>
    <n v="2.2200000000000002"/>
    <n v="2.2200000000000002"/>
    <m/>
    <x v="0"/>
    <x v="1"/>
  </r>
  <r>
    <x v="78"/>
    <s v="Part 1"/>
    <x v="42"/>
    <x v="72"/>
    <x v="1"/>
    <s v="C09"/>
    <x v="1"/>
    <m/>
    <x v="0"/>
    <n v="0.1"/>
    <n v="0.1"/>
    <x v="1"/>
    <x v="1"/>
    <x v="1"/>
    <x v="1"/>
    <x v="1"/>
    <x v="1"/>
    <n v="0.2"/>
    <n v="11.100000000000001"/>
    <n v="11.100000000000001"/>
    <m/>
    <n v="0"/>
    <n v="2.2200000000000002"/>
    <n v="2.2200000000000002"/>
    <m/>
    <x v="0"/>
    <x v="1"/>
  </r>
  <r>
    <x v="79"/>
    <s v="Part 1"/>
    <x v="43"/>
    <x v="73"/>
    <x v="0"/>
    <s v="C03"/>
    <x v="7"/>
    <m/>
    <x v="0"/>
    <n v="0.7"/>
    <n v="0.7"/>
    <x v="3"/>
    <x v="3"/>
    <x v="3"/>
    <x v="2"/>
    <x v="3"/>
    <x v="3"/>
    <n v="0.2"/>
    <n v="151.89999999999998"/>
    <n v="151.89999999999998"/>
    <m/>
    <n v="0"/>
    <n v="30.379999999999995"/>
    <n v="30.379999999999995"/>
    <m/>
    <x v="0"/>
    <x v="7"/>
  </r>
  <r>
    <x v="80"/>
    <s v="Part 1"/>
    <x v="43"/>
    <x v="74"/>
    <x v="0"/>
    <s v="C03"/>
    <x v="7"/>
    <m/>
    <x v="0"/>
    <n v="1"/>
    <n v="1"/>
    <x v="0"/>
    <x v="0"/>
    <x v="0"/>
    <x v="0"/>
    <x v="0"/>
    <x v="0"/>
    <n v="0.2"/>
    <n v="177"/>
    <n v="146"/>
    <m/>
    <n v="0"/>
    <n v="35.4"/>
    <n v="29.200000000000003"/>
    <m/>
    <x v="0"/>
    <x v="7"/>
  </r>
  <r>
    <x v="81"/>
    <s v="Part 1"/>
    <x v="43"/>
    <x v="75"/>
    <x v="0"/>
    <s v="C03"/>
    <x v="7"/>
    <m/>
    <x v="0"/>
    <n v="1.1000000000000001"/>
    <n v="1.1000000000000001"/>
    <x v="2"/>
    <x v="2"/>
    <x v="2"/>
    <x v="0"/>
    <x v="2"/>
    <x v="2"/>
    <n v="0.2"/>
    <n v="160.60000000000002"/>
    <n v="160.60000000000002"/>
    <m/>
    <n v="0"/>
    <n v="32.120000000000005"/>
    <n v="32.120000000000005"/>
    <m/>
    <x v="0"/>
    <x v="7"/>
  </r>
  <r>
    <x v="82"/>
    <s v="Part 1"/>
    <x v="43"/>
    <x v="76"/>
    <x v="0"/>
    <s v="C03"/>
    <x v="7"/>
    <m/>
    <x v="0"/>
    <n v="2"/>
    <n v="2"/>
    <x v="1"/>
    <x v="1"/>
    <x v="1"/>
    <x v="1"/>
    <x v="1"/>
    <x v="1"/>
    <n v="0.2"/>
    <n v="222"/>
    <n v="222"/>
    <m/>
    <n v="0"/>
    <n v="44.400000000000006"/>
    <n v="44.400000000000006"/>
    <m/>
    <x v="0"/>
    <x v="7"/>
  </r>
  <r>
    <x v="83"/>
    <s v="Part 1"/>
    <x v="43"/>
    <x v="77"/>
    <x v="0"/>
    <s v="C05"/>
    <x v="8"/>
    <m/>
    <x v="0"/>
    <n v="0.5"/>
    <n v="0.5"/>
    <x v="3"/>
    <x v="3"/>
    <x v="3"/>
    <x v="2"/>
    <x v="3"/>
    <x v="3"/>
    <n v="0.2"/>
    <n v="108.5"/>
    <n v="108.5"/>
    <m/>
    <n v="0"/>
    <n v="21.700000000000003"/>
    <n v="21.700000000000003"/>
    <m/>
    <x v="0"/>
    <x v="8"/>
  </r>
  <r>
    <x v="84"/>
    <s v="Part 1"/>
    <x v="43"/>
    <x v="78"/>
    <x v="0"/>
    <s v="C05"/>
    <x v="8"/>
    <m/>
    <x v="0"/>
    <n v="0.8"/>
    <n v="0.8"/>
    <x v="0"/>
    <x v="0"/>
    <x v="0"/>
    <x v="0"/>
    <x v="0"/>
    <x v="0"/>
    <n v="0.2"/>
    <n v="141.6"/>
    <n v="116.80000000000001"/>
    <m/>
    <n v="0"/>
    <n v="28.32"/>
    <n v="23.360000000000003"/>
    <m/>
    <x v="0"/>
    <x v="8"/>
  </r>
  <r>
    <x v="85"/>
    <s v="Part 1"/>
    <x v="43"/>
    <x v="79"/>
    <x v="0"/>
    <s v="C05"/>
    <x v="8"/>
    <m/>
    <x v="0"/>
    <n v="1"/>
    <n v="1"/>
    <x v="2"/>
    <x v="2"/>
    <x v="2"/>
    <x v="0"/>
    <x v="2"/>
    <x v="2"/>
    <n v="0.2"/>
    <n v="146"/>
    <n v="146"/>
    <m/>
    <n v="0"/>
    <n v="29.200000000000003"/>
    <n v="29.200000000000003"/>
    <m/>
    <x v="0"/>
    <x v="8"/>
  </r>
  <r>
    <x v="86"/>
    <s v="Part 1"/>
    <x v="43"/>
    <x v="80"/>
    <x v="0"/>
    <s v="C05"/>
    <x v="8"/>
    <m/>
    <x v="0"/>
    <n v="1.6"/>
    <n v="1.6"/>
    <x v="1"/>
    <x v="1"/>
    <x v="1"/>
    <x v="1"/>
    <x v="1"/>
    <x v="1"/>
    <n v="0.2"/>
    <n v="177.60000000000002"/>
    <n v="177.60000000000002"/>
    <m/>
    <n v="0"/>
    <n v="35.520000000000003"/>
    <n v="35.520000000000003"/>
    <m/>
    <x v="0"/>
    <x v="8"/>
  </r>
  <r>
    <x v="87"/>
    <s v="Part 1"/>
    <x v="43"/>
    <x v="81"/>
    <x v="5"/>
    <s v="C03"/>
    <x v="7"/>
    <m/>
    <x v="0"/>
    <n v="0.2"/>
    <n v="0.2"/>
    <x v="1"/>
    <x v="1"/>
    <x v="1"/>
    <x v="1"/>
    <x v="1"/>
    <x v="1"/>
    <n v="0.2"/>
    <n v="22.200000000000003"/>
    <n v="22.200000000000003"/>
    <m/>
    <n v="0"/>
    <n v="4.4400000000000004"/>
    <n v="4.4400000000000004"/>
    <m/>
    <x v="0"/>
    <x v="7"/>
  </r>
  <r>
    <x v="88"/>
    <s v="Part 1"/>
    <x v="43"/>
    <x v="82"/>
    <x v="5"/>
    <s v="C05"/>
    <x v="8"/>
    <m/>
    <x v="0"/>
    <n v="1.5"/>
    <n v="1.5"/>
    <x v="1"/>
    <x v="1"/>
    <x v="1"/>
    <x v="1"/>
    <x v="1"/>
    <x v="1"/>
    <n v="0.2"/>
    <n v="166.5"/>
    <n v="166.5"/>
    <m/>
    <n v="0"/>
    <n v="33.300000000000004"/>
    <n v="33.300000000000004"/>
    <m/>
    <x v="0"/>
    <x v="8"/>
  </r>
  <r>
    <x v="89"/>
    <s v="Part 1"/>
    <x v="43"/>
    <x v="83"/>
    <x v="5"/>
    <s v="C05"/>
    <x v="8"/>
    <m/>
    <x v="0"/>
    <n v="0.1"/>
    <n v="0.1"/>
    <x v="0"/>
    <x v="0"/>
    <x v="0"/>
    <x v="0"/>
    <x v="0"/>
    <x v="0"/>
    <n v="0.2"/>
    <n v="17.7"/>
    <n v="14.600000000000001"/>
    <m/>
    <n v="0"/>
    <n v="3.54"/>
    <n v="2.9200000000000004"/>
    <m/>
    <x v="0"/>
    <x v="8"/>
  </r>
  <r>
    <x v="90"/>
    <s v="Part 1"/>
    <x v="43"/>
    <x v="84"/>
    <x v="2"/>
    <s v="C05"/>
    <x v="8"/>
    <m/>
    <x v="0"/>
    <n v="0.2"/>
    <n v="0.2"/>
    <x v="1"/>
    <x v="1"/>
    <x v="1"/>
    <x v="1"/>
    <x v="1"/>
    <x v="1"/>
    <n v="0.2"/>
    <n v="22.200000000000003"/>
    <n v="22.200000000000003"/>
    <m/>
    <n v="0"/>
    <n v="4.4400000000000004"/>
    <n v="4.4400000000000004"/>
    <m/>
    <x v="0"/>
    <x v="8"/>
  </r>
  <r>
    <x v="91"/>
    <s v="Part 1"/>
    <x v="43"/>
    <x v="85"/>
    <x v="6"/>
    <s v="C05"/>
    <x v="8"/>
    <m/>
    <x v="0"/>
    <n v="0.6"/>
    <n v="0.6"/>
    <x v="1"/>
    <x v="1"/>
    <x v="1"/>
    <x v="1"/>
    <x v="1"/>
    <x v="1"/>
    <n v="0.2"/>
    <n v="66.599999999999994"/>
    <n v="66.599999999999994"/>
    <m/>
    <n v="0"/>
    <n v="13.32"/>
    <n v="13.32"/>
    <m/>
    <x v="0"/>
    <x v="8"/>
  </r>
  <r>
    <x v="92"/>
    <s v="Part 1"/>
    <x v="43"/>
    <x v="83"/>
    <x v="6"/>
    <s v="C05"/>
    <x v="8"/>
    <m/>
    <x v="0"/>
    <n v="0.1"/>
    <n v="0.1"/>
    <x v="0"/>
    <x v="0"/>
    <x v="0"/>
    <x v="0"/>
    <x v="0"/>
    <x v="0"/>
    <n v="0.2"/>
    <n v="17.7"/>
    <n v="14.600000000000001"/>
    <m/>
    <n v="0"/>
    <n v="3.54"/>
    <n v="2.9200000000000004"/>
    <m/>
    <x v="0"/>
    <x v="8"/>
  </r>
  <r>
    <x v="93"/>
    <s v="Part 1"/>
    <x v="43"/>
    <x v="84"/>
    <x v="7"/>
    <s v="C05"/>
    <x v="8"/>
    <m/>
    <x v="0"/>
    <n v="0.2"/>
    <n v="0.2"/>
    <x v="1"/>
    <x v="1"/>
    <x v="1"/>
    <x v="1"/>
    <x v="1"/>
    <x v="1"/>
    <n v="0.2"/>
    <n v="22.200000000000003"/>
    <n v="22.200000000000003"/>
    <m/>
    <n v="0"/>
    <n v="4.4400000000000004"/>
    <n v="4.4400000000000004"/>
    <m/>
    <x v="0"/>
    <x v="8"/>
  </r>
  <r>
    <x v="94"/>
    <s v="Part 1"/>
    <x v="43"/>
    <x v="86"/>
    <x v="8"/>
    <s v="C05"/>
    <x v="8"/>
    <m/>
    <x v="0"/>
    <n v="0.4"/>
    <n v="0.4"/>
    <x v="1"/>
    <x v="1"/>
    <x v="1"/>
    <x v="1"/>
    <x v="1"/>
    <x v="1"/>
    <n v="0.2"/>
    <n v="44.400000000000006"/>
    <n v="44.400000000000006"/>
    <m/>
    <n v="0"/>
    <n v="8.8800000000000008"/>
    <n v="8.8800000000000008"/>
    <m/>
    <x v="0"/>
    <x v="8"/>
  </r>
  <r>
    <x v="95"/>
    <s v="Part 1"/>
    <x v="43"/>
    <x v="84"/>
    <x v="9"/>
    <s v="C05"/>
    <x v="8"/>
    <m/>
    <x v="0"/>
    <n v="0.2"/>
    <n v="0.2"/>
    <x v="1"/>
    <x v="1"/>
    <x v="1"/>
    <x v="1"/>
    <x v="1"/>
    <x v="1"/>
    <n v="0.2"/>
    <n v="22.200000000000003"/>
    <n v="22.200000000000003"/>
    <m/>
    <n v="0"/>
    <n v="4.4400000000000004"/>
    <n v="4.4400000000000004"/>
    <m/>
    <x v="0"/>
    <x v="8"/>
  </r>
  <r>
    <x v="96"/>
    <s v="Part 1"/>
    <x v="43"/>
    <x v="83"/>
    <x v="10"/>
    <s v="C05"/>
    <x v="8"/>
    <m/>
    <x v="0"/>
    <n v="0.1"/>
    <n v="0"/>
    <x v="1"/>
    <x v="1"/>
    <x v="1"/>
    <x v="1"/>
    <x v="1"/>
    <x v="1"/>
    <n v="0.2"/>
    <n v="11.100000000000001"/>
    <n v="0"/>
    <m/>
    <n v="0"/>
    <n v="2.2200000000000002"/>
    <n v="0"/>
    <s v="ICOM"/>
    <x v="6"/>
    <x v="8"/>
  </r>
  <r>
    <x v="97"/>
    <s v="Part 1"/>
    <x v="43"/>
    <x v="83"/>
    <x v="10"/>
    <s v="C05"/>
    <x v="8"/>
    <m/>
    <x v="0"/>
    <n v="0.1"/>
    <n v="0"/>
    <x v="2"/>
    <x v="2"/>
    <x v="2"/>
    <x v="0"/>
    <x v="2"/>
    <x v="2"/>
    <n v="0.2"/>
    <n v="14.600000000000001"/>
    <n v="0"/>
    <m/>
    <n v="0"/>
    <n v="2.9200000000000004"/>
    <n v="0"/>
    <s v="ICOM"/>
    <x v="6"/>
    <x v="8"/>
  </r>
  <r>
    <x v="98"/>
    <s v="Part 1"/>
    <x v="43"/>
    <x v="87"/>
    <x v="11"/>
    <s v="C05"/>
    <x v="8"/>
    <m/>
    <x v="0"/>
    <n v="0.3"/>
    <n v="0.2"/>
    <x v="1"/>
    <x v="1"/>
    <x v="1"/>
    <x v="1"/>
    <x v="1"/>
    <x v="1"/>
    <n v="0.2"/>
    <n v="33.299999999999997"/>
    <n v="22.200000000000003"/>
    <m/>
    <n v="0"/>
    <n v="6.66"/>
    <n v="4.4400000000000004"/>
    <s v="ESD"/>
    <x v="7"/>
    <x v="8"/>
  </r>
  <r>
    <x v="99"/>
    <s v="Part 1"/>
    <x v="43"/>
    <x v="88"/>
    <x v="3"/>
    <s v="C03"/>
    <x v="7"/>
    <m/>
    <x v="0"/>
    <n v="0.3"/>
    <n v="0.3"/>
    <x v="1"/>
    <x v="1"/>
    <x v="1"/>
    <x v="1"/>
    <x v="1"/>
    <x v="1"/>
    <n v="0.2"/>
    <n v="33.299999999999997"/>
    <n v="33.299999999999997"/>
    <m/>
    <n v="0"/>
    <n v="6.66"/>
    <n v="6.66"/>
    <m/>
    <x v="0"/>
    <x v="7"/>
  </r>
  <r>
    <x v="100"/>
    <s v="Part 1"/>
    <x v="43"/>
    <x v="84"/>
    <x v="3"/>
    <s v="C05"/>
    <x v="8"/>
    <m/>
    <x v="0"/>
    <n v="0.2"/>
    <n v="0.2"/>
    <x v="1"/>
    <x v="1"/>
    <x v="1"/>
    <x v="1"/>
    <x v="1"/>
    <x v="1"/>
    <n v="0.2"/>
    <n v="22.200000000000003"/>
    <n v="22.200000000000003"/>
    <m/>
    <n v="0"/>
    <n v="4.4400000000000004"/>
    <n v="4.4400000000000004"/>
    <m/>
    <x v="0"/>
    <x v="8"/>
  </r>
  <r>
    <x v="101"/>
    <s v="Part 1"/>
    <x v="43"/>
    <x v="89"/>
    <x v="12"/>
    <s v="C03"/>
    <x v="7"/>
    <m/>
    <x v="0"/>
    <n v="0.1"/>
    <n v="0.1"/>
    <x v="1"/>
    <x v="1"/>
    <x v="1"/>
    <x v="1"/>
    <x v="1"/>
    <x v="1"/>
    <n v="0.2"/>
    <n v="11.100000000000001"/>
    <n v="11.100000000000001"/>
    <m/>
    <n v="0"/>
    <n v="2.2200000000000002"/>
    <n v="2.2200000000000002"/>
    <m/>
    <x v="0"/>
    <x v="7"/>
  </r>
  <r>
    <x v="102"/>
    <s v="Part 1"/>
    <x v="43"/>
    <x v="77"/>
    <x v="13"/>
    <s v="C05"/>
    <x v="8"/>
    <m/>
    <x v="0"/>
    <n v="0.5"/>
    <n v="0.5"/>
    <x v="1"/>
    <x v="1"/>
    <x v="1"/>
    <x v="1"/>
    <x v="1"/>
    <x v="1"/>
    <n v="0.2"/>
    <n v="55.5"/>
    <n v="55.5"/>
    <m/>
    <n v="0"/>
    <n v="11.100000000000001"/>
    <n v="11.100000000000001"/>
    <m/>
    <x v="0"/>
    <x v="8"/>
  </r>
  <r>
    <x v="103"/>
    <s v="Part 1"/>
    <x v="43"/>
    <x v="83"/>
    <x v="14"/>
    <s v="C05"/>
    <x v="8"/>
    <m/>
    <x v="0"/>
    <n v="0.1"/>
    <n v="0.1"/>
    <x v="1"/>
    <x v="1"/>
    <x v="1"/>
    <x v="1"/>
    <x v="1"/>
    <x v="1"/>
    <n v="0.2"/>
    <n v="11.100000000000001"/>
    <n v="11.100000000000001"/>
    <m/>
    <n v="0"/>
    <n v="2.2200000000000002"/>
    <n v="2.2200000000000002"/>
    <m/>
    <x v="0"/>
    <x v="8"/>
  </r>
  <r>
    <x v="104"/>
    <s v="Part 1"/>
    <x v="43"/>
    <x v="89"/>
    <x v="15"/>
    <s v="C03"/>
    <x v="7"/>
    <m/>
    <x v="0"/>
    <n v="0.1"/>
    <n v="0.1"/>
    <x v="1"/>
    <x v="1"/>
    <x v="1"/>
    <x v="1"/>
    <x v="1"/>
    <x v="1"/>
    <n v="0.2"/>
    <n v="11.100000000000001"/>
    <n v="11.100000000000001"/>
    <m/>
    <n v="0"/>
    <n v="2.2200000000000002"/>
    <n v="2.2200000000000002"/>
    <m/>
    <x v="0"/>
    <x v="7"/>
  </r>
  <r>
    <x v="105"/>
    <s v="Part 1"/>
    <x v="43"/>
    <x v="87"/>
    <x v="15"/>
    <s v="C05"/>
    <x v="8"/>
    <m/>
    <x v="0"/>
    <n v="0.3"/>
    <n v="0.15"/>
    <x v="1"/>
    <x v="1"/>
    <x v="1"/>
    <x v="1"/>
    <x v="1"/>
    <x v="1"/>
    <n v="0.2"/>
    <n v="33.299999999999997"/>
    <n v="16.649999999999999"/>
    <m/>
    <n v="0"/>
    <n v="6.66"/>
    <n v="3.33"/>
    <s v="ESD"/>
    <x v="7"/>
    <x v="8"/>
  </r>
  <r>
    <x v="106"/>
    <s v="Part 1"/>
    <x v="43"/>
    <x v="90"/>
    <x v="16"/>
    <s v="C03"/>
    <x v="7"/>
    <m/>
    <x v="0"/>
    <n v="0.4"/>
    <n v="0.4"/>
    <x v="1"/>
    <x v="1"/>
    <x v="1"/>
    <x v="1"/>
    <x v="1"/>
    <x v="1"/>
    <n v="0.2"/>
    <n v="44.400000000000006"/>
    <n v="44.400000000000006"/>
    <m/>
    <n v="0"/>
    <n v="8.8800000000000008"/>
    <n v="8.8800000000000008"/>
    <m/>
    <x v="0"/>
    <x v="7"/>
  </r>
  <r>
    <x v="107"/>
    <s v="Part 1"/>
    <x v="43"/>
    <x v="77"/>
    <x v="16"/>
    <s v="C05"/>
    <x v="8"/>
    <m/>
    <x v="0"/>
    <n v="0.5"/>
    <n v="0.5"/>
    <x v="1"/>
    <x v="1"/>
    <x v="1"/>
    <x v="1"/>
    <x v="1"/>
    <x v="1"/>
    <n v="0.2"/>
    <n v="55.5"/>
    <n v="55.5"/>
    <m/>
    <n v="0"/>
    <n v="11.100000000000001"/>
    <n v="11.100000000000001"/>
    <m/>
    <x v="0"/>
    <x v="8"/>
  </r>
  <r>
    <x v="108"/>
    <s v="Part 1"/>
    <x v="43"/>
    <x v="87"/>
    <x v="17"/>
    <s v="C05"/>
    <x v="8"/>
    <m/>
    <x v="0"/>
    <n v="0.3"/>
    <n v="0.3"/>
    <x v="1"/>
    <x v="1"/>
    <x v="1"/>
    <x v="1"/>
    <x v="1"/>
    <x v="1"/>
    <n v="0.2"/>
    <n v="33.299999999999997"/>
    <n v="33.299999999999997"/>
    <m/>
    <n v="0"/>
    <n v="6.66"/>
    <n v="6.66"/>
    <m/>
    <x v="0"/>
    <x v="8"/>
  </r>
  <r>
    <x v="109"/>
    <s v="Part 1"/>
    <x v="43"/>
    <x v="83"/>
    <x v="18"/>
    <s v="C05"/>
    <x v="8"/>
    <m/>
    <x v="0"/>
    <n v="0.1"/>
    <n v="0.1"/>
    <x v="1"/>
    <x v="1"/>
    <x v="1"/>
    <x v="1"/>
    <x v="1"/>
    <x v="1"/>
    <n v="0.2"/>
    <n v="11.100000000000001"/>
    <n v="11.100000000000001"/>
    <m/>
    <n v="0"/>
    <n v="2.2200000000000002"/>
    <n v="2.2200000000000002"/>
    <m/>
    <x v="0"/>
    <x v="8"/>
  </r>
  <r>
    <x v="110"/>
    <s v="Part 1"/>
    <x v="43"/>
    <x v="86"/>
    <x v="19"/>
    <s v="C05"/>
    <x v="8"/>
    <m/>
    <x v="0"/>
    <n v="0.4"/>
    <n v="0.4"/>
    <x v="1"/>
    <x v="1"/>
    <x v="1"/>
    <x v="1"/>
    <x v="1"/>
    <x v="1"/>
    <n v="0.2"/>
    <n v="44.400000000000006"/>
    <n v="44.400000000000006"/>
    <m/>
    <n v="0"/>
    <n v="8.8800000000000008"/>
    <n v="8.8800000000000008"/>
    <m/>
    <x v="0"/>
    <x v="8"/>
  </r>
  <r>
    <x v="111"/>
    <s v="Part 1"/>
    <x v="43"/>
    <x v="91"/>
    <x v="19"/>
    <s v="C06"/>
    <x v="9"/>
    <m/>
    <x v="0"/>
    <n v="0.25"/>
    <n v="0.25"/>
    <x v="1"/>
    <x v="1"/>
    <x v="1"/>
    <x v="1"/>
    <x v="1"/>
    <x v="1"/>
    <n v="0.2"/>
    <n v="27.75"/>
    <n v="27.75"/>
    <m/>
    <n v="0"/>
    <n v="5.5500000000000007"/>
    <n v="5.5500000000000007"/>
    <m/>
    <x v="0"/>
    <x v="9"/>
  </r>
  <r>
    <x v="112"/>
    <s v="Part 1"/>
    <x v="43"/>
    <x v="83"/>
    <x v="20"/>
    <s v="C05"/>
    <x v="8"/>
    <m/>
    <x v="0"/>
    <n v="0.1"/>
    <n v="0.1"/>
    <x v="1"/>
    <x v="1"/>
    <x v="1"/>
    <x v="1"/>
    <x v="1"/>
    <x v="1"/>
    <n v="0.2"/>
    <n v="11.100000000000001"/>
    <n v="11.100000000000001"/>
    <m/>
    <n v="0"/>
    <n v="2.2200000000000002"/>
    <n v="2.2200000000000002"/>
    <m/>
    <x v="0"/>
    <x v="8"/>
  </r>
  <r>
    <x v="113"/>
    <s v="Part 1"/>
    <x v="43"/>
    <x v="83"/>
    <x v="21"/>
    <s v="C05"/>
    <x v="8"/>
    <m/>
    <x v="0"/>
    <n v="0.1"/>
    <n v="0.1"/>
    <x v="1"/>
    <x v="1"/>
    <x v="1"/>
    <x v="1"/>
    <x v="1"/>
    <x v="1"/>
    <n v="0.2"/>
    <n v="11.100000000000001"/>
    <n v="11.100000000000001"/>
    <m/>
    <n v="0"/>
    <n v="2.2200000000000002"/>
    <n v="2.2200000000000002"/>
    <m/>
    <x v="0"/>
    <x v="8"/>
  </r>
  <r>
    <x v="114"/>
    <s v="Part 1"/>
    <x v="43"/>
    <x v="81"/>
    <x v="22"/>
    <s v="C03"/>
    <x v="7"/>
    <m/>
    <x v="0"/>
    <n v="0.2"/>
    <n v="0.2"/>
    <x v="1"/>
    <x v="1"/>
    <x v="1"/>
    <x v="1"/>
    <x v="1"/>
    <x v="1"/>
    <n v="0.2"/>
    <n v="22.200000000000003"/>
    <n v="22.200000000000003"/>
    <m/>
    <n v="0"/>
    <n v="4.4400000000000004"/>
    <n v="4.4400000000000004"/>
    <m/>
    <x v="0"/>
    <x v="7"/>
  </r>
  <r>
    <x v="115"/>
    <s v="Part 1"/>
    <x v="43"/>
    <x v="91"/>
    <x v="22"/>
    <s v="C06"/>
    <x v="9"/>
    <m/>
    <x v="0"/>
    <n v="0.25"/>
    <n v="0.25"/>
    <x v="1"/>
    <x v="1"/>
    <x v="1"/>
    <x v="1"/>
    <x v="1"/>
    <x v="1"/>
    <n v="0.2"/>
    <n v="27.75"/>
    <n v="27.75"/>
    <m/>
    <n v="0"/>
    <n v="5.5500000000000007"/>
    <n v="5.5500000000000007"/>
    <m/>
    <x v="0"/>
    <x v="9"/>
  </r>
  <r>
    <x v="116"/>
    <s v="Part 1"/>
    <x v="43"/>
    <x v="81"/>
    <x v="23"/>
    <s v="C03"/>
    <x v="7"/>
    <m/>
    <x v="0"/>
    <n v="0.2"/>
    <n v="0.2"/>
    <x v="1"/>
    <x v="1"/>
    <x v="1"/>
    <x v="1"/>
    <x v="1"/>
    <x v="1"/>
    <n v="0.2"/>
    <n v="22.200000000000003"/>
    <n v="22.200000000000003"/>
    <m/>
    <n v="0"/>
    <n v="4.4400000000000004"/>
    <n v="4.4400000000000004"/>
    <m/>
    <x v="0"/>
    <x v="7"/>
  </r>
  <r>
    <x v="117"/>
    <s v="Part 1"/>
    <x v="43"/>
    <x v="89"/>
    <x v="24"/>
    <s v="C03"/>
    <x v="7"/>
    <m/>
    <x v="0"/>
    <n v="0.1"/>
    <n v="0.1"/>
    <x v="1"/>
    <x v="1"/>
    <x v="1"/>
    <x v="1"/>
    <x v="1"/>
    <x v="1"/>
    <n v="0.2"/>
    <n v="11.100000000000001"/>
    <n v="11.100000000000001"/>
    <m/>
    <n v="0"/>
    <n v="2.2200000000000002"/>
    <n v="2.2200000000000002"/>
    <m/>
    <x v="0"/>
    <x v="7"/>
  </r>
  <r>
    <x v="118"/>
    <s v="Part 1"/>
    <x v="43"/>
    <x v="92"/>
    <x v="25"/>
    <s v="C11"/>
    <x v="10"/>
    <m/>
    <x v="0"/>
    <n v="0.1"/>
    <n v="0.05"/>
    <x v="1"/>
    <x v="1"/>
    <x v="1"/>
    <x v="1"/>
    <x v="1"/>
    <x v="1"/>
    <n v="0.2"/>
    <n v="11.100000000000001"/>
    <n v="5.5500000000000007"/>
    <m/>
    <n v="0"/>
    <n v="2.2200000000000002"/>
    <n v="1.1100000000000001"/>
    <s v="JW"/>
    <x v="8"/>
    <x v="10"/>
  </r>
  <r>
    <x v="119"/>
    <s v="Part 1"/>
    <x v="43"/>
    <x v="90"/>
    <x v="26"/>
    <s v="C03"/>
    <x v="7"/>
    <m/>
    <x v="0"/>
    <n v="0.4"/>
    <n v="0.4"/>
    <x v="1"/>
    <x v="1"/>
    <x v="1"/>
    <x v="1"/>
    <x v="1"/>
    <x v="1"/>
    <n v="0.2"/>
    <n v="44.400000000000006"/>
    <n v="44.400000000000006"/>
    <m/>
    <n v="0"/>
    <n v="8.8800000000000008"/>
    <n v="8.8800000000000008"/>
    <m/>
    <x v="0"/>
    <x v="7"/>
  </r>
  <r>
    <x v="120"/>
    <s v="Part 1"/>
    <x v="43"/>
    <x v="87"/>
    <x v="26"/>
    <s v="C05"/>
    <x v="8"/>
    <m/>
    <x v="0"/>
    <n v="0.3"/>
    <n v="0.3"/>
    <x v="1"/>
    <x v="1"/>
    <x v="1"/>
    <x v="1"/>
    <x v="1"/>
    <x v="1"/>
    <n v="0.2"/>
    <n v="33.299999999999997"/>
    <n v="33.299999999999997"/>
    <m/>
    <n v="0"/>
    <n v="6.66"/>
    <n v="6.66"/>
    <m/>
    <x v="0"/>
    <x v="8"/>
  </r>
  <r>
    <x v="121"/>
    <s v="Part 1"/>
    <x v="43"/>
    <x v="83"/>
    <x v="27"/>
    <s v="C05"/>
    <x v="8"/>
    <m/>
    <x v="0"/>
    <n v="0.1"/>
    <n v="0.1"/>
    <x v="1"/>
    <x v="1"/>
    <x v="1"/>
    <x v="1"/>
    <x v="1"/>
    <x v="1"/>
    <n v="0.2"/>
    <n v="11.100000000000001"/>
    <n v="11.100000000000001"/>
    <m/>
    <n v="0"/>
    <n v="2.2200000000000002"/>
    <n v="2.2200000000000002"/>
    <m/>
    <x v="0"/>
    <x v="8"/>
  </r>
  <r>
    <x v="122"/>
    <s v="Part 2"/>
    <x v="44"/>
    <x v="93"/>
    <x v="1"/>
    <s v="C09"/>
    <x v="1"/>
    <m/>
    <x v="0"/>
    <n v="0.2"/>
    <n v="0.2"/>
    <x v="6"/>
    <x v="7"/>
    <x v="6"/>
    <x v="6"/>
    <x v="1"/>
    <x v="1"/>
    <n v="0.2"/>
    <n v="26.6"/>
    <n v="26.6"/>
    <m/>
    <n v="0"/>
    <n v="5.32"/>
    <n v="5.32"/>
    <m/>
    <x v="0"/>
    <x v="1"/>
  </r>
  <r>
    <x v="123"/>
    <s v="Part 2"/>
    <x v="45"/>
    <x v="94"/>
    <x v="1"/>
    <s v="C09"/>
    <x v="1"/>
    <m/>
    <x v="0"/>
    <n v="0.1"/>
    <n v="0.1"/>
    <x v="6"/>
    <x v="7"/>
    <x v="6"/>
    <x v="6"/>
    <x v="1"/>
    <x v="1"/>
    <n v="0.2"/>
    <n v="13.3"/>
    <n v="13.3"/>
    <m/>
    <n v="0"/>
    <n v="2.66"/>
    <n v="2.66"/>
    <m/>
    <x v="0"/>
    <x v="1"/>
  </r>
  <r>
    <x v="124"/>
    <s v="Part 2"/>
    <x v="45"/>
    <x v="95"/>
    <x v="1"/>
    <s v="C09"/>
    <x v="1"/>
    <m/>
    <x v="0"/>
    <n v="0.1"/>
    <n v="0"/>
    <x v="6"/>
    <x v="7"/>
    <x v="6"/>
    <x v="6"/>
    <x v="1"/>
    <x v="1"/>
    <n v="0.2"/>
    <n v="13.3"/>
    <n v="0"/>
    <m/>
    <n v="0"/>
    <n v="2.66"/>
    <n v="0"/>
    <s v="IC"/>
    <x v="2"/>
    <x v="1"/>
  </r>
  <r>
    <x v="125"/>
    <s v="Part 2"/>
    <x v="45"/>
    <x v="96"/>
    <x v="1"/>
    <s v="C09"/>
    <x v="1"/>
    <m/>
    <x v="0"/>
    <n v="0.1"/>
    <n v="0"/>
    <x v="6"/>
    <x v="7"/>
    <x v="6"/>
    <x v="6"/>
    <x v="1"/>
    <x v="1"/>
    <n v="0.2"/>
    <n v="13.3"/>
    <n v="0"/>
    <m/>
    <n v="0"/>
    <n v="2.66"/>
    <n v="0"/>
    <s v="IC"/>
    <x v="2"/>
    <x v="1"/>
  </r>
  <r>
    <x v="126"/>
    <s v="Part 2"/>
    <x v="45"/>
    <x v="97"/>
    <x v="1"/>
    <s v="C09"/>
    <x v="1"/>
    <m/>
    <x v="0"/>
    <n v="0.1"/>
    <n v="0.1"/>
    <x v="6"/>
    <x v="7"/>
    <x v="6"/>
    <x v="6"/>
    <x v="1"/>
    <x v="1"/>
    <n v="0.2"/>
    <n v="13.3"/>
    <n v="13.3"/>
    <m/>
    <n v="0"/>
    <n v="2.66"/>
    <n v="2.66"/>
    <m/>
    <x v="0"/>
    <x v="1"/>
  </r>
  <r>
    <x v="127"/>
    <s v="Part 2"/>
    <x v="45"/>
    <x v="1"/>
    <x v="1"/>
    <s v="C09"/>
    <x v="1"/>
    <m/>
    <x v="0"/>
    <n v="0.2"/>
    <n v="0"/>
    <x v="6"/>
    <x v="7"/>
    <x v="6"/>
    <x v="6"/>
    <x v="1"/>
    <x v="1"/>
    <n v="0.2"/>
    <n v="26.6"/>
    <n v="0"/>
    <m/>
    <n v="0"/>
    <n v="5.32"/>
    <n v="0"/>
    <s v="O"/>
    <x v="1"/>
    <x v="1"/>
  </r>
  <r>
    <x v="128"/>
    <s v="Part 2"/>
    <x v="46"/>
    <x v="98"/>
    <x v="4"/>
    <s v="C01"/>
    <x v="4"/>
    <m/>
    <x v="0"/>
    <n v="0.3"/>
    <n v="0.3"/>
    <x v="6"/>
    <x v="7"/>
    <x v="6"/>
    <x v="6"/>
    <x v="1"/>
    <x v="1"/>
    <n v="0.2"/>
    <n v="39.9"/>
    <n v="39.9"/>
    <m/>
    <n v="0"/>
    <n v="7.98"/>
    <n v="7.98"/>
    <m/>
    <x v="0"/>
    <x v="4"/>
  </r>
  <r>
    <x v="129"/>
    <s v="Part 2"/>
    <x v="46"/>
    <x v="49"/>
    <x v="4"/>
    <s v="C07"/>
    <x v="5"/>
    <m/>
    <x v="0"/>
    <n v="0.4"/>
    <n v="0.4"/>
    <x v="7"/>
    <x v="8"/>
    <x v="7"/>
    <x v="7"/>
    <x v="1"/>
    <x v="1"/>
    <n v="0.2"/>
    <n v="26.6"/>
    <n v="26.6"/>
    <m/>
    <n v="0"/>
    <n v="5.32"/>
    <n v="5.32"/>
    <m/>
    <x v="0"/>
    <x v="5"/>
  </r>
  <r>
    <x v="130"/>
    <s v="Part 2"/>
    <x v="46"/>
    <x v="99"/>
    <x v="1"/>
    <s v="C09"/>
    <x v="1"/>
    <m/>
    <x v="0"/>
    <n v="0.1"/>
    <n v="0.1"/>
    <x v="6"/>
    <x v="7"/>
    <x v="6"/>
    <x v="6"/>
    <x v="1"/>
    <x v="1"/>
    <n v="0.2"/>
    <n v="13.3"/>
    <n v="13.3"/>
    <m/>
    <n v="0"/>
    <n v="2.66"/>
    <n v="2.66"/>
    <m/>
    <x v="0"/>
    <x v="1"/>
  </r>
  <r>
    <x v="131"/>
    <s v="Part 2"/>
    <x v="47"/>
    <x v="100"/>
    <x v="1"/>
    <s v="C09"/>
    <x v="1"/>
    <m/>
    <x v="0"/>
    <n v="0.5"/>
    <n v="0.2"/>
    <x v="6"/>
    <x v="7"/>
    <x v="6"/>
    <x v="6"/>
    <x v="1"/>
    <x v="1"/>
    <n v="0.2"/>
    <n v="66.5"/>
    <n v="26.6"/>
    <m/>
    <n v="0"/>
    <n v="13.3"/>
    <n v="5.32"/>
    <m/>
    <x v="9"/>
    <x v="1"/>
  </r>
  <r>
    <x v="132"/>
    <s v="Part 2"/>
    <x v="48"/>
    <x v="101"/>
    <x v="16"/>
    <s v="C02"/>
    <x v="0"/>
    <m/>
    <x v="0"/>
    <n v="0.2"/>
    <n v="0.2"/>
    <x v="6"/>
    <x v="7"/>
    <x v="6"/>
    <x v="6"/>
    <x v="1"/>
    <x v="1"/>
    <n v="0.2"/>
    <n v="26.6"/>
    <n v="26.6"/>
    <m/>
    <n v="0"/>
    <n v="5.32"/>
    <n v="5.32"/>
    <m/>
    <x v="0"/>
    <x v="0"/>
  </r>
  <r>
    <x v="133"/>
    <s v="Part 2"/>
    <x v="48"/>
    <x v="102"/>
    <x v="1"/>
    <s v="C09"/>
    <x v="1"/>
    <m/>
    <x v="0"/>
    <n v="0.1"/>
    <n v="0.1"/>
    <x v="6"/>
    <x v="7"/>
    <x v="6"/>
    <x v="6"/>
    <x v="1"/>
    <x v="1"/>
    <n v="0.2"/>
    <n v="13.3"/>
    <n v="13.3"/>
    <m/>
    <n v="0"/>
    <n v="2.66"/>
    <n v="2.66"/>
    <m/>
    <x v="0"/>
    <x v="1"/>
  </r>
  <r>
    <x v="134"/>
    <s v="Part 2"/>
    <x v="48"/>
    <x v="103"/>
    <x v="1"/>
    <s v="C09"/>
    <x v="1"/>
    <m/>
    <x v="0"/>
    <n v="0.1"/>
    <n v="0.1"/>
    <x v="6"/>
    <x v="7"/>
    <x v="6"/>
    <x v="6"/>
    <x v="1"/>
    <x v="1"/>
    <n v="0.2"/>
    <n v="13.3"/>
    <n v="13.3"/>
    <m/>
    <n v="0"/>
    <n v="2.66"/>
    <n v="2.66"/>
    <m/>
    <x v="0"/>
    <x v="1"/>
  </r>
  <r>
    <x v="135"/>
    <s v="Part 2"/>
    <x v="48"/>
    <x v="104"/>
    <x v="1"/>
    <s v="C09"/>
    <x v="1"/>
    <m/>
    <x v="0"/>
    <n v="0.1"/>
    <n v="0.1"/>
    <x v="6"/>
    <x v="7"/>
    <x v="6"/>
    <x v="6"/>
    <x v="1"/>
    <x v="1"/>
    <n v="0.2"/>
    <n v="13.3"/>
    <n v="13.3"/>
    <m/>
    <n v="0"/>
    <n v="2.66"/>
    <n v="2.66"/>
    <m/>
    <x v="0"/>
    <x v="1"/>
  </r>
  <r>
    <x v="136"/>
    <s v="Part 2"/>
    <x v="48"/>
    <x v="105"/>
    <x v="1"/>
    <s v="C09"/>
    <x v="1"/>
    <m/>
    <x v="0"/>
    <n v="0.1"/>
    <n v="0"/>
    <x v="6"/>
    <x v="7"/>
    <x v="6"/>
    <x v="6"/>
    <x v="1"/>
    <x v="1"/>
    <n v="0.2"/>
    <n v="13.3"/>
    <n v="0"/>
    <m/>
    <n v="0"/>
    <n v="2.66"/>
    <n v="0"/>
    <s v="IC"/>
    <x v="2"/>
    <x v="1"/>
  </r>
  <r>
    <x v="137"/>
    <s v="Part 2"/>
    <x v="49"/>
    <x v="106"/>
    <x v="1"/>
    <s v="C09"/>
    <x v="1"/>
    <m/>
    <x v="0"/>
    <n v="0.1"/>
    <n v="0.1"/>
    <x v="8"/>
    <x v="9"/>
    <x v="8"/>
    <x v="8"/>
    <x v="0"/>
    <x v="0"/>
    <n v="0.2"/>
    <n v="21.200000000000003"/>
    <n v="17.5"/>
    <m/>
    <n v="0"/>
    <n v="4.2400000000000011"/>
    <n v="3.5"/>
    <m/>
    <x v="0"/>
    <x v="1"/>
  </r>
  <r>
    <x v="138"/>
    <s v="Part 2"/>
    <x v="50"/>
    <x v="107"/>
    <x v="4"/>
    <s v="C01"/>
    <x v="4"/>
    <m/>
    <x v="0"/>
    <n v="0.8"/>
    <n v="0.8"/>
    <x v="6"/>
    <x v="7"/>
    <x v="6"/>
    <x v="6"/>
    <x v="1"/>
    <x v="1"/>
    <n v="0.2"/>
    <n v="106.4"/>
    <n v="106.4"/>
    <m/>
    <n v="0"/>
    <n v="21.28"/>
    <n v="21.28"/>
    <m/>
    <x v="0"/>
    <x v="4"/>
  </r>
  <r>
    <x v="139"/>
    <s v="Part 2"/>
    <x v="50"/>
    <x v="49"/>
    <x v="4"/>
    <s v="C07"/>
    <x v="5"/>
    <m/>
    <x v="0"/>
    <n v="0.4"/>
    <n v="0.4"/>
    <x v="7"/>
    <x v="8"/>
    <x v="7"/>
    <x v="7"/>
    <x v="1"/>
    <x v="1"/>
    <n v="0.2"/>
    <n v="26.6"/>
    <n v="26.6"/>
    <m/>
    <n v="0"/>
    <n v="5.32"/>
    <n v="5.32"/>
    <m/>
    <x v="0"/>
    <x v="5"/>
  </r>
  <r>
    <x v="140"/>
    <s v="Part 2"/>
    <x v="51"/>
    <x v="108"/>
    <x v="3"/>
    <s v="C10"/>
    <x v="3"/>
    <m/>
    <x v="0"/>
    <n v="0.05"/>
    <n v="0.05"/>
    <x v="6"/>
    <x v="7"/>
    <x v="6"/>
    <x v="6"/>
    <x v="1"/>
    <x v="1"/>
    <n v="0.2"/>
    <n v="6.65"/>
    <n v="6.65"/>
    <m/>
    <n v="0"/>
    <n v="1.33"/>
    <n v="1.33"/>
    <m/>
    <x v="0"/>
    <x v="3"/>
  </r>
  <r>
    <x v="141"/>
    <s v="Part 2"/>
    <x v="51"/>
    <x v="109"/>
    <x v="1"/>
    <s v="C09"/>
    <x v="1"/>
    <m/>
    <x v="0"/>
    <n v="0.1"/>
    <n v="0.1"/>
    <x v="6"/>
    <x v="7"/>
    <x v="6"/>
    <x v="6"/>
    <x v="1"/>
    <x v="1"/>
    <n v="0.2"/>
    <n v="13.3"/>
    <n v="13.3"/>
    <m/>
    <n v="0"/>
    <n v="2.66"/>
    <n v="2.66"/>
    <m/>
    <x v="0"/>
    <x v="1"/>
  </r>
  <r>
    <x v="142"/>
    <s v="Part 2"/>
    <x v="51"/>
    <x v="110"/>
    <x v="1"/>
    <s v="C09"/>
    <x v="1"/>
    <m/>
    <x v="0"/>
    <n v="0.1"/>
    <n v="0.1"/>
    <x v="6"/>
    <x v="7"/>
    <x v="6"/>
    <x v="6"/>
    <x v="1"/>
    <x v="1"/>
    <n v="0.2"/>
    <n v="13.3"/>
    <n v="13.3"/>
    <m/>
    <n v="0"/>
    <n v="2.66"/>
    <n v="2.66"/>
    <m/>
    <x v="0"/>
    <x v="1"/>
  </r>
  <r>
    <x v="143"/>
    <s v="Part 2"/>
    <x v="51"/>
    <x v="111"/>
    <x v="1"/>
    <s v="C09"/>
    <x v="1"/>
    <m/>
    <x v="0"/>
    <n v="0.1"/>
    <n v="0"/>
    <x v="6"/>
    <x v="7"/>
    <x v="6"/>
    <x v="6"/>
    <x v="1"/>
    <x v="1"/>
    <n v="0.2"/>
    <n v="13.3"/>
    <n v="0"/>
    <m/>
    <n v="0"/>
    <n v="2.66"/>
    <n v="0"/>
    <s v="IC"/>
    <x v="2"/>
    <x v="1"/>
  </r>
  <r>
    <x v="144"/>
    <s v="Part 2"/>
    <x v="51"/>
    <x v="112"/>
    <x v="1"/>
    <s v="C09"/>
    <x v="1"/>
    <m/>
    <x v="0"/>
    <n v="0.1"/>
    <n v="0.1"/>
    <x v="6"/>
    <x v="7"/>
    <x v="6"/>
    <x v="6"/>
    <x v="1"/>
    <x v="1"/>
    <n v="0.2"/>
    <n v="13.3"/>
    <n v="13.3"/>
    <m/>
    <n v="0"/>
    <n v="2.66"/>
    <n v="2.66"/>
    <m/>
    <x v="0"/>
    <x v="1"/>
  </r>
  <r>
    <x v="145"/>
    <s v="Part 2"/>
    <x v="51"/>
    <x v="113"/>
    <x v="1"/>
    <s v="C09"/>
    <x v="1"/>
    <m/>
    <x v="0"/>
    <n v="0.1"/>
    <n v="0.1"/>
    <x v="6"/>
    <x v="7"/>
    <x v="6"/>
    <x v="6"/>
    <x v="1"/>
    <x v="1"/>
    <n v="0.2"/>
    <n v="13.3"/>
    <n v="13.3"/>
    <m/>
    <n v="0"/>
    <n v="2.66"/>
    <n v="2.66"/>
    <m/>
    <x v="0"/>
    <x v="1"/>
  </r>
  <r>
    <x v="146"/>
    <s v="Part 2"/>
    <x v="52"/>
    <x v="114"/>
    <x v="1"/>
    <s v="C09"/>
    <x v="1"/>
    <m/>
    <x v="0"/>
    <n v="0.1"/>
    <n v="0.1"/>
    <x v="6"/>
    <x v="7"/>
    <x v="6"/>
    <x v="6"/>
    <x v="1"/>
    <x v="1"/>
    <n v="0.2"/>
    <n v="13.3"/>
    <n v="13.3"/>
    <m/>
    <n v="0"/>
    <n v="2.66"/>
    <n v="2.66"/>
    <m/>
    <x v="0"/>
    <x v="1"/>
  </r>
  <r>
    <x v="147"/>
    <s v="Part 2"/>
    <x v="52"/>
    <x v="115"/>
    <x v="1"/>
    <s v="C09"/>
    <x v="1"/>
    <m/>
    <x v="0"/>
    <n v="0.1"/>
    <n v="0.1"/>
    <x v="6"/>
    <x v="7"/>
    <x v="6"/>
    <x v="6"/>
    <x v="1"/>
    <x v="1"/>
    <n v="0.2"/>
    <n v="13.3"/>
    <n v="13.3"/>
    <m/>
    <n v="0"/>
    <n v="2.66"/>
    <n v="2.66"/>
    <m/>
    <x v="0"/>
    <x v="1"/>
  </r>
  <r>
    <x v="148"/>
    <s v="Part 2"/>
    <x v="52"/>
    <x v="116"/>
    <x v="1"/>
    <s v="C09"/>
    <x v="1"/>
    <m/>
    <x v="0"/>
    <n v="0.1"/>
    <n v="0.1"/>
    <x v="6"/>
    <x v="7"/>
    <x v="6"/>
    <x v="6"/>
    <x v="1"/>
    <x v="1"/>
    <n v="0.2"/>
    <n v="13.3"/>
    <n v="13.3"/>
    <m/>
    <n v="0"/>
    <n v="2.66"/>
    <n v="2.66"/>
    <m/>
    <x v="0"/>
    <x v="1"/>
  </r>
  <r>
    <x v="149"/>
    <s v="Part 2"/>
    <x v="52"/>
    <x v="117"/>
    <x v="1"/>
    <s v="C09"/>
    <x v="1"/>
    <m/>
    <x v="0"/>
    <n v="0.1"/>
    <n v="0.1"/>
    <x v="6"/>
    <x v="7"/>
    <x v="6"/>
    <x v="6"/>
    <x v="1"/>
    <x v="1"/>
    <n v="0.2"/>
    <n v="13.3"/>
    <n v="13.3"/>
    <m/>
    <n v="0"/>
    <n v="2.66"/>
    <n v="2.66"/>
    <m/>
    <x v="0"/>
    <x v="1"/>
  </r>
  <r>
    <x v="150"/>
    <s v="Part 2"/>
    <x v="52"/>
    <x v="118"/>
    <x v="1"/>
    <s v="C09"/>
    <x v="1"/>
    <m/>
    <x v="0"/>
    <n v="0.1"/>
    <n v="0.1"/>
    <x v="6"/>
    <x v="7"/>
    <x v="6"/>
    <x v="6"/>
    <x v="1"/>
    <x v="1"/>
    <n v="0.2"/>
    <n v="13.3"/>
    <n v="13.3"/>
    <m/>
    <n v="0"/>
    <n v="2.66"/>
    <n v="2.66"/>
    <m/>
    <x v="0"/>
    <x v="1"/>
  </r>
  <r>
    <x v="151"/>
    <s v="Part 2"/>
    <x v="53"/>
    <x v="119"/>
    <x v="1"/>
    <s v="C09"/>
    <x v="1"/>
    <m/>
    <x v="0"/>
    <n v="0.4"/>
    <n v="0.2"/>
    <x v="8"/>
    <x v="9"/>
    <x v="8"/>
    <x v="8"/>
    <x v="0"/>
    <x v="0"/>
    <n v="0.2"/>
    <n v="84.800000000000011"/>
    <n v="35"/>
    <m/>
    <n v="0"/>
    <n v="16.960000000000004"/>
    <n v="7"/>
    <m/>
    <x v="10"/>
    <x v="1"/>
  </r>
  <r>
    <x v="152"/>
    <s v="Part 2"/>
    <x v="53"/>
    <x v="120"/>
    <x v="1"/>
    <s v="C09"/>
    <x v="1"/>
    <m/>
    <x v="0"/>
    <n v="0.1"/>
    <n v="0.1"/>
    <x v="6"/>
    <x v="7"/>
    <x v="6"/>
    <x v="6"/>
    <x v="1"/>
    <x v="1"/>
    <n v="0.2"/>
    <n v="13.3"/>
    <n v="13.3"/>
    <m/>
    <n v="0"/>
    <n v="2.66"/>
    <n v="2.66"/>
    <m/>
    <x v="0"/>
    <x v="1"/>
  </r>
  <r>
    <x v="153"/>
    <s v="Part 2"/>
    <x v="53"/>
    <x v="121"/>
    <x v="1"/>
    <s v="C09"/>
    <x v="1"/>
    <m/>
    <x v="0"/>
    <n v="0.1"/>
    <n v="0.1"/>
    <x v="8"/>
    <x v="9"/>
    <x v="8"/>
    <x v="8"/>
    <x v="0"/>
    <x v="0"/>
    <n v="0.2"/>
    <n v="21.200000000000003"/>
    <n v="17.5"/>
    <m/>
    <n v="0"/>
    <n v="4.2400000000000011"/>
    <n v="3.5"/>
    <m/>
    <x v="0"/>
    <x v="1"/>
  </r>
  <r>
    <x v="154"/>
    <s v="Part 2"/>
    <x v="54"/>
    <x v="122"/>
    <x v="1"/>
    <s v="C09"/>
    <x v="1"/>
    <m/>
    <x v="0"/>
    <n v="0.1"/>
    <n v="0.1"/>
    <x v="6"/>
    <x v="7"/>
    <x v="6"/>
    <x v="6"/>
    <x v="1"/>
    <x v="1"/>
    <n v="0.2"/>
    <n v="13.3"/>
    <n v="13.3"/>
    <m/>
    <n v="0"/>
    <n v="2.66"/>
    <n v="2.66"/>
    <m/>
    <x v="0"/>
    <x v="1"/>
  </r>
  <r>
    <x v="155"/>
    <s v="Part 2"/>
    <x v="54"/>
    <x v="123"/>
    <x v="1"/>
    <s v="C09"/>
    <x v="1"/>
    <m/>
    <x v="0"/>
    <n v="0.1"/>
    <n v="0.1"/>
    <x v="6"/>
    <x v="7"/>
    <x v="6"/>
    <x v="6"/>
    <x v="1"/>
    <x v="1"/>
    <n v="0.2"/>
    <n v="13.3"/>
    <n v="13.3"/>
    <m/>
    <n v="0"/>
    <n v="2.66"/>
    <n v="2.66"/>
    <m/>
    <x v="0"/>
    <x v="1"/>
  </r>
  <r>
    <x v="156"/>
    <s v="Part 2"/>
    <x v="55"/>
    <x v="124"/>
    <x v="1"/>
    <s v="C09"/>
    <x v="1"/>
    <m/>
    <x v="0"/>
    <n v="0.1"/>
    <n v="0"/>
    <x v="6"/>
    <x v="7"/>
    <x v="6"/>
    <x v="6"/>
    <x v="1"/>
    <x v="1"/>
    <n v="0.2"/>
    <n v="13.3"/>
    <n v="0"/>
    <m/>
    <n v="0"/>
    <n v="2.66"/>
    <n v="0"/>
    <m/>
    <x v="10"/>
    <x v="1"/>
  </r>
  <r>
    <x v="157"/>
    <s v="Part 2"/>
    <x v="55"/>
    <x v="125"/>
    <x v="1"/>
    <s v="C09"/>
    <x v="1"/>
    <m/>
    <x v="0"/>
    <n v="0.1"/>
    <n v="0.1"/>
    <x v="6"/>
    <x v="7"/>
    <x v="6"/>
    <x v="6"/>
    <x v="1"/>
    <x v="1"/>
    <n v="0.2"/>
    <n v="13.3"/>
    <n v="13.3"/>
    <m/>
    <n v="0"/>
    <n v="2.66"/>
    <n v="2.66"/>
    <m/>
    <x v="0"/>
    <x v="1"/>
  </r>
  <r>
    <x v="158"/>
    <s v="Part 2"/>
    <x v="55"/>
    <x v="126"/>
    <x v="1"/>
    <s v="C09"/>
    <x v="1"/>
    <m/>
    <x v="0"/>
    <n v="0.1"/>
    <n v="0.1"/>
    <x v="6"/>
    <x v="7"/>
    <x v="6"/>
    <x v="6"/>
    <x v="1"/>
    <x v="1"/>
    <n v="0.2"/>
    <n v="13.3"/>
    <n v="13.3"/>
    <m/>
    <n v="0"/>
    <n v="2.66"/>
    <n v="2.66"/>
    <m/>
    <x v="0"/>
    <x v="1"/>
  </r>
  <r>
    <x v="159"/>
    <s v="Part 2"/>
    <x v="55"/>
    <x v="127"/>
    <x v="1"/>
    <s v="C09"/>
    <x v="1"/>
    <m/>
    <x v="0"/>
    <n v="0.1"/>
    <n v="0"/>
    <x v="6"/>
    <x v="7"/>
    <x v="6"/>
    <x v="6"/>
    <x v="1"/>
    <x v="1"/>
    <n v="0.2"/>
    <n v="13.3"/>
    <n v="0"/>
    <m/>
    <n v="0"/>
    <n v="2.66"/>
    <n v="0"/>
    <s v="IC"/>
    <x v="2"/>
    <x v="1"/>
  </r>
  <r>
    <x v="160"/>
    <s v="Part 2"/>
    <x v="55"/>
    <x v="128"/>
    <x v="1"/>
    <s v="C09"/>
    <x v="1"/>
    <m/>
    <x v="0"/>
    <n v="0.2"/>
    <n v="0.1"/>
    <x v="6"/>
    <x v="7"/>
    <x v="6"/>
    <x v="6"/>
    <x v="1"/>
    <x v="1"/>
    <n v="0.2"/>
    <n v="26.6"/>
    <n v="13.3"/>
    <m/>
    <n v="0"/>
    <n v="5.32"/>
    <n v="2.66"/>
    <m/>
    <x v="10"/>
    <x v="1"/>
  </r>
  <r>
    <x v="161"/>
    <s v="Part 2"/>
    <x v="56"/>
    <x v="129"/>
    <x v="1"/>
    <s v="C09"/>
    <x v="1"/>
    <m/>
    <x v="0"/>
    <n v="0.3"/>
    <n v="0.3"/>
    <x v="8"/>
    <x v="9"/>
    <x v="8"/>
    <x v="8"/>
    <x v="0"/>
    <x v="0"/>
    <n v="0.2"/>
    <n v="63.599999999999994"/>
    <n v="52.5"/>
    <m/>
    <n v="0"/>
    <n v="12.719999999999999"/>
    <n v="10.5"/>
    <m/>
    <x v="0"/>
    <x v="1"/>
  </r>
  <r>
    <x v="162"/>
    <s v="Part 2"/>
    <x v="56"/>
    <x v="130"/>
    <x v="1"/>
    <s v="C09"/>
    <x v="1"/>
    <m/>
    <x v="0"/>
    <n v="0.2"/>
    <n v="0.2"/>
    <x v="6"/>
    <x v="7"/>
    <x v="6"/>
    <x v="6"/>
    <x v="1"/>
    <x v="1"/>
    <n v="0.2"/>
    <n v="26.6"/>
    <n v="26.6"/>
    <m/>
    <n v="0"/>
    <n v="5.32"/>
    <n v="5.32"/>
    <m/>
    <x v="0"/>
    <x v="1"/>
  </r>
  <r>
    <x v="163"/>
    <s v="Part 2"/>
    <x v="56"/>
    <x v="131"/>
    <x v="1"/>
    <s v="C09"/>
    <x v="1"/>
    <m/>
    <x v="0"/>
    <n v="0.1"/>
    <n v="0"/>
    <x v="8"/>
    <x v="9"/>
    <x v="8"/>
    <x v="8"/>
    <x v="0"/>
    <x v="0"/>
    <n v="0.2"/>
    <n v="21.200000000000003"/>
    <n v="0"/>
    <m/>
    <n v="0"/>
    <n v="4.2400000000000011"/>
    <n v="0"/>
    <m/>
    <x v="11"/>
    <x v="1"/>
  </r>
  <r>
    <x v="164"/>
    <s v="Part 2"/>
    <x v="57"/>
    <x v="132"/>
    <x v="5"/>
    <s v="C02"/>
    <x v="0"/>
    <m/>
    <x v="0"/>
    <n v="0.2"/>
    <n v="0.2"/>
    <x v="6"/>
    <x v="7"/>
    <x v="6"/>
    <x v="6"/>
    <x v="1"/>
    <x v="1"/>
    <n v="0.2"/>
    <n v="26.6"/>
    <n v="26.6"/>
    <m/>
    <n v="0"/>
    <n v="5.32"/>
    <n v="5.32"/>
    <m/>
    <x v="0"/>
    <x v="0"/>
  </r>
  <r>
    <x v="165"/>
    <s v="Part 2"/>
    <x v="57"/>
    <x v="1"/>
    <x v="1"/>
    <s v="C09"/>
    <x v="1"/>
    <m/>
    <x v="0"/>
    <n v="0.2"/>
    <n v="0"/>
    <x v="6"/>
    <x v="7"/>
    <x v="6"/>
    <x v="6"/>
    <x v="1"/>
    <x v="1"/>
    <n v="0.2"/>
    <n v="26.6"/>
    <n v="0"/>
    <m/>
    <n v="0"/>
    <n v="5.32"/>
    <n v="0"/>
    <s v="O"/>
    <x v="1"/>
    <x v="1"/>
  </r>
  <r>
    <x v="166"/>
    <s v="Part 2"/>
    <x v="57"/>
    <x v="133"/>
    <x v="1"/>
    <s v="C09"/>
    <x v="1"/>
    <m/>
    <x v="0"/>
    <n v="0.1"/>
    <n v="0.1"/>
    <x v="9"/>
    <x v="10"/>
    <x v="9"/>
    <x v="9"/>
    <x v="3"/>
    <x v="3"/>
    <n v="0.2"/>
    <n v="26"/>
    <n v="26"/>
    <m/>
    <n v="0"/>
    <n v="5.2"/>
    <n v="5.2"/>
    <m/>
    <x v="0"/>
    <x v="1"/>
  </r>
  <r>
    <x v="167"/>
    <s v="Part 2"/>
    <x v="57"/>
    <x v="134"/>
    <x v="1"/>
    <s v="C09"/>
    <x v="1"/>
    <m/>
    <x v="0"/>
    <n v="0.1"/>
    <n v="0.1"/>
    <x v="9"/>
    <x v="10"/>
    <x v="9"/>
    <x v="9"/>
    <x v="3"/>
    <x v="3"/>
    <n v="0.2"/>
    <n v="26"/>
    <n v="26"/>
    <m/>
    <n v="0"/>
    <n v="5.2"/>
    <n v="5.2"/>
    <m/>
    <x v="0"/>
    <x v="1"/>
  </r>
  <r>
    <x v="168"/>
    <s v="Part 2"/>
    <x v="58"/>
    <x v="53"/>
    <x v="4"/>
    <s v="C01"/>
    <x v="4"/>
    <m/>
    <x v="0"/>
    <n v="0.3"/>
    <n v="0.3"/>
    <x v="6"/>
    <x v="7"/>
    <x v="6"/>
    <x v="6"/>
    <x v="1"/>
    <x v="1"/>
    <n v="0.2"/>
    <n v="39.9"/>
    <n v="39.9"/>
    <m/>
    <n v="0"/>
    <n v="7.98"/>
    <n v="7.98"/>
    <m/>
    <x v="0"/>
    <x v="4"/>
  </r>
  <r>
    <x v="169"/>
    <s v="Part 2"/>
    <x v="58"/>
    <x v="49"/>
    <x v="4"/>
    <s v="C07"/>
    <x v="5"/>
    <m/>
    <x v="0"/>
    <n v="0.4"/>
    <n v="0.4"/>
    <x v="7"/>
    <x v="8"/>
    <x v="7"/>
    <x v="7"/>
    <x v="1"/>
    <x v="1"/>
    <n v="0.2"/>
    <n v="26.6"/>
    <n v="26.6"/>
    <m/>
    <n v="0"/>
    <n v="5.32"/>
    <n v="5.32"/>
    <m/>
    <x v="0"/>
    <x v="5"/>
  </r>
  <r>
    <x v="170"/>
    <s v="Part 2"/>
    <x v="58"/>
    <x v="135"/>
    <x v="1"/>
    <s v="C09"/>
    <x v="1"/>
    <m/>
    <x v="0"/>
    <n v="0.1"/>
    <n v="0.1"/>
    <x v="6"/>
    <x v="7"/>
    <x v="6"/>
    <x v="6"/>
    <x v="1"/>
    <x v="1"/>
    <n v="0.2"/>
    <n v="13.3"/>
    <n v="13.3"/>
    <m/>
    <n v="0"/>
    <n v="2.66"/>
    <n v="2.66"/>
    <m/>
    <x v="0"/>
    <x v="1"/>
  </r>
  <r>
    <x v="171"/>
    <s v="Part 2"/>
    <x v="59"/>
    <x v="136"/>
    <x v="0"/>
    <s v="C02"/>
    <x v="0"/>
    <m/>
    <x v="0"/>
    <n v="0.5"/>
    <n v="0.5"/>
    <x v="10"/>
    <x v="11"/>
    <x v="10"/>
    <x v="8"/>
    <x v="2"/>
    <x v="2"/>
    <n v="0.2"/>
    <n v="87.5"/>
    <n v="87.5"/>
    <m/>
    <n v="0"/>
    <n v="17.5"/>
    <n v="17.5"/>
    <m/>
    <x v="0"/>
    <x v="0"/>
  </r>
  <r>
    <x v="172"/>
    <s v="Part 2"/>
    <x v="59"/>
    <x v="137"/>
    <x v="1"/>
    <s v="C09"/>
    <x v="1"/>
    <m/>
    <x v="0"/>
    <n v="0.1"/>
    <n v="0.1"/>
    <x v="6"/>
    <x v="7"/>
    <x v="6"/>
    <x v="6"/>
    <x v="1"/>
    <x v="1"/>
    <n v="0.2"/>
    <n v="13.3"/>
    <n v="13.3"/>
    <m/>
    <n v="0"/>
    <n v="2.66"/>
    <n v="2.66"/>
    <m/>
    <x v="0"/>
    <x v="1"/>
  </r>
  <r>
    <x v="173"/>
    <s v="Part 2"/>
    <x v="60"/>
    <x v="138"/>
    <x v="1"/>
    <s v="C09"/>
    <x v="1"/>
    <m/>
    <x v="0"/>
    <n v="0.1"/>
    <n v="0.1"/>
    <x v="6"/>
    <x v="7"/>
    <x v="6"/>
    <x v="6"/>
    <x v="1"/>
    <x v="1"/>
    <n v="0.2"/>
    <n v="13.3"/>
    <n v="13.3"/>
    <m/>
    <n v="0"/>
    <n v="2.66"/>
    <n v="2.66"/>
    <m/>
    <x v="0"/>
    <x v="1"/>
  </r>
  <r>
    <x v="174"/>
    <s v="Part 2"/>
    <x v="61"/>
    <x v="139"/>
    <x v="1"/>
    <s v="C09"/>
    <x v="1"/>
    <m/>
    <x v="0"/>
    <n v="0.1"/>
    <n v="0.1"/>
    <x v="6"/>
    <x v="7"/>
    <x v="6"/>
    <x v="6"/>
    <x v="1"/>
    <x v="1"/>
    <n v="0.2"/>
    <n v="13.3"/>
    <n v="13.3"/>
    <m/>
    <n v="0"/>
    <n v="2.66"/>
    <n v="2.66"/>
    <m/>
    <x v="0"/>
    <x v="1"/>
  </r>
  <r>
    <x v="175"/>
    <s v="Part 2"/>
    <x v="62"/>
    <x v="140"/>
    <x v="4"/>
    <s v="C01"/>
    <x v="4"/>
    <m/>
    <x v="0"/>
    <n v="2"/>
    <n v="2"/>
    <x v="6"/>
    <x v="7"/>
    <x v="6"/>
    <x v="6"/>
    <x v="1"/>
    <x v="1"/>
    <n v="0.2"/>
    <n v="266"/>
    <n v="266"/>
    <m/>
    <n v="0"/>
    <n v="53.2"/>
    <n v="53.2"/>
    <m/>
    <x v="0"/>
    <x v="4"/>
  </r>
  <r>
    <x v="176"/>
    <s v="Part 2"/>
    <x v="62"/>
    <x v="49"/>
    <x v="4"/>
    <s v="C07"/>
    <x v="5"/>
    <m/>
    <x v="0"/>
    <n v="0.4"/>
    <n v="0.4"/>
    <x v="6"/>
    <x v="7"/>
    <x v="6"/>
    <x v="6"/>
    <x v="1"/>
    <x v="1"/>
    <n v="0.2"/>
    <n v="53.2"/>
    <n v="53.2"/>
    <m/>
    <n v="0"/>
    <n v="10.64"/>
    <n v="10.64"/>
    <m/>
    <x v="0"/>
    <x v="5"/>
  </r>
  <r>
    <x v="177"/>
    <s v="Part 2"/>
    <x v="62"/>
    <x v="141"/>
    <x v="1"/>
    <s v="C09"/>
    <x v="1"/>
    <m/>
    <x v="0"/>
    <n v="0.1"/>
    <n v="0.1"/>
    <x v="6"/>
    <x v="7"/>
    <x v="6"/>
    <x v="6"/>
    <x v="1"/>
    <x v="1"/>
    <n v="0.2"/>
    <n v="13.3"/>
    <n v="13.3"/>
    <m/>
    <n v="0"/>
    <n v="2.66"/>
    <n v="2.66"/>
    <m/>
    <x v="0"/>
    <x v="1"/>
  </r>
  <r>
    <x v="178"/>
    <s v="Part 2"/>
    <x v="63"/>
    <x v="142"/>
    <x v="3"/>
    <s v="C10"/>
    <x v="3"/>
    <m/>
    <x v="0"/>
    <n v="0.05"/>
    <n v="0.05"/>
    <x v="6"/>
    <x v="7"/>
    <x v="6"/>
    <x v="6"/>
    <x v="1"/>
    <x v="1"/>
    <n v="0.2"/>
    <n v="6.65"/>
    <n v="6.65"/>
    <m/>
    <n v="0"/>
    <n v="1.33"/>
    <n v="1.33"/>
    <m/>
    <x v="0"/>
    <x v="3"/>
  </r>
  <r>
    <x v="179"/>
    <s v="Part 2"/>
    <x v="63"/>
    <x v="143"/>
    <x v="16"/>
    <s v="C02"/>
    <x v="0"/>
    <m/>
    <x v="0"/>
    <n v="0.3"/>
    <n v="0.3"/>
    <x v="6"/>
    <x v="7"/>
    <x v="6"/>
    <x v="6"/>
    <x v="1"/>
    <x v="1"/>
    <n v="0.2"/>
    <n v="39.9"/>
    <n v="39.9"/>
    <m/>
    <n v="0"/>
    <n v="7.98"/>
    <n v="7.98"/>
    <m/>
    <x v="0"/>
    <x v="0"/>
  </r>
  <r>
    <x v="180"/>
    <s v="Part 2"/>
    <x v="63"/>
    <x v="144"/>
    <x v="1"/>
    <s v="C09"/>
    <x v="1"/>
    <m/>
    <x v="0"/>
    <n v="0.1"/>
    <n v="0.1"/>
    <x v="6"/>
    <x v="7"/>
    <x v="6"/>
    <x v="6"/>
    <x v="1"/>
    <x v="1"/>
    <n v="0.2"/>
    <n v="13.3"/>
    <n v="13.3"/>
    <m/>
    <n v="0"/>
    <n v="2.66"/>
    <n v="2.66"/>
    <m/>
    <x v="0"/>
    <x v="1"/>
  </r>
  <r>
    <x v="181"/>
    <s v="Part 2"/>
    <x v="63"/>
    <x v="145"/>
    <x v="1"/>
    <s v="C09"/>
    <x v="1"/>
    <m/>
    <x v="0"/>
    <n v="0.1"/>
    <n v="0.1"/>
    <x v="6"/>
    <x v="7"/>
    <x v="6"/>
    <x v="6"/>
    <x v="1"/>
    <x v="1"/>
    <n v="0.2"/>
    <n v="13.3"/>
    <n v="13.3"/>
    <m/>
    <n v="0"/>
    <n v="2.66"/>
    <n v="2.66"/>
    <m/>
    <x v="0"/>
    <x v="1"/>
  </r>
  <r>
    <x v="182"/>
    <s v="Part 2"/>
    <x v="63"/>
    <x v="146"/>
    <x v="1"/>
    <s v="C09"/>
    <x v="1"/>
    <m/>
    <x v="0"/>
    <n v="0.1"/>
    <n v="0.1"/>
    <x v="6"/>
    <x v="7"/>
    <x v="6"/>
    <x v="6"/>
    <x v="1"/>
    <x v="1"/>
    <n v="0.2"/>
    <n v="13.3"/>
    <n v="13.3"/>
    <m/>
    <n v="0"/>
    <n v="2.66"/>
    <n v="2.66"/>
    <m/>
    <x v="0"/>
    <x v="1"/>
  </r>
  <r>
    <x v="183"/>
    <s v="Part 2"/>
    <x v="63"/>
    <x v="1"/>
    <x v="1"/>
    <s v="C09"/>
    <x v="1"/>
    <m/>
    <x v="0"/>
    <n v="0.2"/>
    <n v="0"/>
    <x v="6"/>
    <x v="7"/>
    <x v="6"/>
    <x v="6"/>
    <x v="1"/>
    <x v="1"/>
    <n v="0.2"/>
    <n v="26.6"/>
    <n v="0"/>
    <m/>
    <n v="0"/>
    <n v="5.32"/>
    <n v="0"/>
    <s v="O"/>
    <x v="1"/>
    <x v="1"/>
  </r>
  <r>
    <x v="184"/>
    <s v="Part 2"/>
    <x v="63"/>
    <x v="147"/>
    <x v="1"/>
    <s v="C09"/>
    <x v="1"/>
    <m/>
    <x v="0"/>
    <n v="0.1"/>
    <n v="0"/>
    <x v="8"/>
    <x v="9"/>
    <x v="8"/>
    <x v="8"/>
    <x v="0"/>
    <x v="0"/>
    <n v="0.2"/>
    <n v="21.200000000000003"/>
    <n v="0"/>
    <m/>
    <n v="0"/>
    <n v="4.2400000000000011"/>
    <n v="0"/>
    <m/>
    <x v="12"/>
    <x v="1"/>
  </r>
  <r>
    <x v="185"/>
    <s v="Part 2"/>
    <x v="64"/>
    <x v="148"/>
    <x v="1"/>
    <s v="C09"/>
    <x v="1"/>
    <m/>
    <x v="0"/>
    <n v="0.1"/>
    <n v="0.1"/>
    <x v="6"/>
    <x v="7"/>
    <x v="6"/>
    <x v="6"/>
    <x v="1"/>
    <x v="1"/>
    <n v="0.2"/>
    <n v="13.3"/>
    <n v="13.3"/>
    <m/>
    <n v="0"/>
    <n v="2.66"/>
    <n v="2.66"/>
    <m/>
    <x v="0"/>
    <x v="1"/>
  </r>
  <r>
    <x v="186"/>
    <s v="Part 2"/>
    <x v="64"/>
    <x v="149"/>
    <x v="1"/>
    <s v="C09"/>
    <x v="1"/>
    <m/>
    <x v="0"/>
    <n v="0.1"/>
    <n v="0.1"/>
    <x v="6"/>
    <x v="7"/>
    <x v="6"/>
    <x v="6"/>
    <x v="1"/>
    <x v="1"/>
    <n v="0.2"/>
    <n v="13.3"/>
    <n v="13.3"/>
    <m/>
    <n v="0"/>
    <n v="2.66"/>
    <n v="2.66"/>
    <m/>
    <x v="0"/>
    <x v="1"/>
  </r>
  <r>
    <x v="187"/>
    <s v="Part 2"/>
    <x v="65"/>
    <x v="150"/>
    <x v="1"/>
    <s v="C09"/>
    <x v="1"/>
    <m/>
    <x v="0"/>
    <n v="0.1"/>
    <n v="0.1"/>
    <x v="6"/>
    <x v="7"/>
    <x v="6"/>
    <x v="6"/>
    <x v="1"/>
    <x v="1"/>
    <n v="0.2"/>
    <n v="13.3"/>
    <n v="13.3"/>
    <m/>
    <n v="0"/>
    <n v="2.66"/>
    <n v="2.66"/>
    <m/>
    <x v="0"/>
    <x v="1"/>
  </r>
  <r>
    <x v="188"/>
    <s v="Part 2"/>
    <x v="65"/>
    <x v="151"/>
    <x v="1"/>
    <s v="C09"/>
    <x v="1"/>
    <m/>
    <x v="0"/>
    <n v="0.1"/>
    <n v="0.1"/>
    <x v="6"/>
    <x v="7"/>
    <x v="6"/>
    <x v="6"/>
    <x v="1"/>
    <x v="1"/>
    <n v="0.2"/>
    <n v="13.3"/>
    <n v="13.3"/>
    <m/>
    <n v="0"/>
    <n v="2.66"/>
    <n v="2.66"/>
    <m/>
    <x v="0"/>
    <x v="1"/>
  </r>
  <r>
    <x v="189"/>
    <s v="Part 2"/>
    <x v="65"/>
    <x v="152"/>
    <x v="1"/>
    <s v="C09"/>
    <x v="1"/>
    <m/>
    <x v="0"/>
    <n v="0.2"/>
    <n v="0.2"/>
    <x v="6"/>
    <x v="7"/>
    <x v="6"/>
    <x v="6"/>
    <x v="1"/>
    <x v="1"/>
    <n v="0.2"/>
    <n v="26.6"/>
    <n v="26.6"/>
    <m/>
    <n v="0"/>
    <n v="5.32"/>
    <n v="5.32"/>
    <m/>
    <x v="0"/>
    <x v="1"/>
  </r>
  <r>
    <x v="190"/>
    <s v="Part 2"/>
    <x v="66"/>
    <x v="153"/>
    <x v="16"/>
    <s v="C02"/>
    <x v="0"/>
    <m/>
    <x v="0"/>
    <n v="0.2"/>
    <n v="0.2"/>
    <x v="6"/>
    <x v="7"/>
    <x v="6"/>
    <x v="6"/>
    <x v="1"/>
    <x v="1"/>
    <n v="0.2"/>
    <n v="26.6"/>
    <n v="26.6"/>
    <m/>
    <n v="0"/>
    <n v="5.32"/>
    <n v="5.32"/>
    <m/>
    <x v="0"/>
    <x v="0"/>
  </r>
  <r>
    <x v="191"/>
    <s v="Part 2"/>
    <x v="67"/>
    <x v="154"/>
    <x v="4"/>
    <s v="C01"/>
    <x v="4"/>
    <m/>
    <x v="0"/>
    <n v="0.4"/>
    <n v="0.4"/>
    <x v="6"/>
    <x v="7"/>
    <x v="6"/>
    <x v="6"/>
    <x v="1"/>
    <x v="1"/>
    <n v="0.2"/>
    <n v="53.2"/>
    <n v="53.2"/>
    <m/>
    <n v="0"/>
    <n v="10.64"/>
    <n v="10.64"/>
    <m/>
    <x v="0"/>
    <x v="4"/>
  </r>
  <r>
    <x v="192"/>
    <s v="Part 2"/>
    <x v="67"/>
    <x v="49"/>
    <x v="4"/>
    <s v="C07"/>
    <x v="5"/>
    <m/>
    <x v="0"/>
    <n v="0.4"/>
    <n v="0.4"/>
    <x v="7"/>
    <x v="8"/>
    <x v="7"/>
    <x v="7"/>
    <x v="1"/>
    <x v="1"/>
    <n v="0.2"/>
    <n v="26.6"/>
    <n v="26.6"/>
    <m/>
    <n v="0"/>
    <n v="5.32"/>
    <n v="5.32"/>
    <m/>
    <x v="0"/>
    <x v="5"/>
  </r>
  <r>
    <x v="193"/>
    <s v="Part 2"/>
    <x v="67"/>
    <x v="135"/>
    <x v="1"/>
    <s v="C09"/>
    <x v="1"/>
    <m/>
    <x v="0"/>
    <n v="0.1"/>
    <n v="0.1"/>
    <x v="6"/>
    <x v="7"/>
    <x v="6"/>
    <x v="6"/>
    <x v="1"/>
    <x v="1"/>
    <n v="0.2"/>
    <n v="13.3"/>
    <n v="13.3"/>
    <m/>
    <n v="0"/>
    <n v="2.66"/>
    <n v="2.66"/>
    <m/>
    <x v="0"/>
    <x v="1"/>
  </r>
  <r>
    <x v="194"/>
    <s v="Part 2"/>
    <x v="68"/>
    <x v="155"/>
    <x v="4"/>
    <s v="C01"/>
    <x v="4"/>
    <m/>
    <x v="0"/>
    <n v="0.2"/>
    <n v="0.1"/>
    <x v="6"/>
    <x v="7"/>
    <x v="6"/>
    <x v="6"/>
    <x v="1"/>
    <x v="1"/>
    <n v="0.2"/>
    <n v="26.6"/>
    <n v="13.3"/>
    <m/>
    <n v="0"/>
    <n v="5.32"/>
    <n v="2.66"/>
    <s v="NFE"/>
    <x v="13"/>
    <x v="4"/>
  </r>
  <r>
    <x v="195"/>
    <s v="Part 2"/>
    <x v="68"/>
    <x v="49"/>
    <x v="4"/>
    <s v="C07"/>
    <x v="5"/>
    <m/>
    <x v="0"/>
    <n v="0.4"/>
    <n v="0.4"/>
    <x v="6"/>
    <x v="7"/>
    <x v="6"/>
    <x v="6"/>
    <x v="1"/>
    <x v="1"/>
    <n v="0.2"/>
    <n v="53.2"/>
    <n v="53.2"/>
    <m/>
    <n v="0"/>
    <n v="10.64"/>
    <n v="10.64"/>
    <m/>
    <x v="0"/>
    <x v="5"/>
  </r>
  <r>
    <x v="196"/>
    <s v="Part 2"/>
    <x v="69"/>
    <x v="156"/>
    <x v="1"/>
    <s v="C09"/>
    <x v="1"/>
    <m/>
    <x v="0"/>
    <n v="0.1"/>
    <n v="0.1"/>
    <x v="6"/>
    <x v="7"/>
    <x v="6"/>
    <x v="6"/>
    <x v="1"/>
    <x v="1"/>
    <n v="0.2"/>
    <n v="13.3"/>
    <n v="13.3"/>
    <m/>
    <n v="0"/>
    <n v="2.66"/>
    <n v="2.66"/>
    <m/>
    <x v="0"/>
    <x v="1"/>
  </r>
  <r>
    <x v="197"/>
    <s v="Part 2"/>
    <x v="70"/>
    <x v="1"/>
    <x v="1"/>
    <s v="C09"/>
    <x v="1"/>
    <m/>
    <x v="0"/>
    <n v="0.2"/>
    <n v="0"/>
    <x v="6"/>
    <x v="7"/>
    <x v="6"/>
    <x v="6"/>
    <x v="1"/>
    <x v="1"/>
    <n v="0.2"/>
    <n v="26.6"/>
    <n v="0"/>
    <m/>
    <n v="0"/>
    <n v="5.32"/>
    <n v="0"/>
    <s v="O"/>
    <x v="1"/>
    <x v="1"/>
  </r>
  <r>
    <x v="198"/>
    <s v="Part 2"/>
    <x v="70"/>
    <x v="157"/>
    <x v="1"/>
    <s v="C09"/>
    <x v="1"/>
    <m/>
    <x v="0"/>
    <n v="0.1"/>
    <n v="0.1"/>
    <x v="6"/>
    <x v="7"/>
    <x v="6"/>
    <x v="6"/>
    <x v="1"/>
    <x v="1"/>
    <n v="0.2"/>
    <n v="13.3"/>
    <n v="13.3"/>
    <m/>
    <n v="0"/>
    <n v="2.66"/>
    <n v="2.66"/>
    <m/>
    <x v="0"/>
    <x v="1"/>
  </r>
  <r>
    <x v="199"/>
    <s v="Part 2"/>
    <x v="71"/>
    <x v="158"/>
    <x v="1"/>
    <s v="C09"/>
    <x v="1"/>
    <m/>
    <x v="0"/>
    <n v="0.1"/>
    <n v="0.1"/>
    <x v="6"/>
    <x v="7"/>
    <x v="6"/>
    <x v="6"/>
    <x v="1"/>
    <x v="1"/>
    <n v="0.2"/>
    <n v="13.3"/>
    <n v="13.3"/>
    <m/>
    <n v="0"/>
    <n v="2.66"/>
    <n v="2.66"/>
    <m/>
    <x v="0"/>
    <x v="1"/>
  </r>
  <r>
    <x v="200"/>
    <s v="Part 2"/>
    <x v="72"/>
    <x v="159"/>
    <x v="1"/>
    <s v="C09"/>
    <x v="1"/>
    <m/>
    <x v="0"/>
    <n v="0.1"/>
    <n v="0.1"/>
    <x v="6"/>
    <x v="7"/>
    <x v="6"/>
    <x v="6"/>
    <x v="1"/>
    <x v="1"/>
    <n v="0.2"/>
    <n v="13.3"/>
    <n v="13.3"/>
    <m/>
    <n v="0"/>
    <n v="2.66"/>
    <n v="2.66"/>
    <m/>
    <x v="0"/>
    <x v="1"/>
  </r>
  <r>
    <x v="201"/>
    <s v="Part 2"/>
    <x v="73"/>
    <x v="160"/>
    <x v="0"/>
    <s v="C01"/>
    <x v="4"/>
    <m/>
    <x v="0"/>
    <n v="1"/>
    <n v="1"/>
    <x v="9"/>
    <x v="10"/>
    <x v="9"/>
    <x v="9"/>
    <x v="3"/>
    <x v="3"/>
    <n v="0.2"/>
    <n v="260"/>
    <n v="260"/>
    <m/>
    <n v="0"/>
    <n v="52"/>
    <n v="52"/>
    <m/>
    <x v="0"/>
    <x v="4"/>
  </r>
  <r>
    <x v="202"/>
    <s v="Part 2"/>
    <x v="74"/>
    <x v="161"/>
    <x v="1"/>
    <s v="C09"/>
    <x v="1"/>
    <m/>
    <x v="0"/>
    <n v="0.1"/>
    <n v="0.1"/>
    <x v="6"/>
    <x v="7"/>
    <x v="6"/>
    <x v="6"/>
    <x v="1"/>
    <x v="1"/>
    <n v="0.2"/>
    <n v="13.3"/>
    <n v="13.3"/>
    <m/>
    <n v="0"/>
    <n v="2.66"/>
    <n v="2.66"/>
    <m/>
    <x v="0"/>
    <x v="1"/>
  </r>
  <r>
    <x v="203"/>
    <s v="Part 2"/>
    <x v="75"/>
    <x v="162"/>
    <x v="1"/>
    <s v="C09"/>
    <x v="1"/>
    <m/>
    <x v="0"/>
    <n v="0.6"/>
    <n v="0.4"/>
    <x v="6"/>
    <x v="7"/>
    <x v="6"/>
    <x v="6"/>
    <x v="1"/>
    <x v="1"/>
    <n v="0.2"/>
    <n v="79.8"/>
    <n v="53.2"/>
    <m/>
    <n v="0"/>
    <n v="15.96"/>
    <n v="10.64"/>
    <s v="AR"/>
    <x v="3"/>
    <x v="1"/>
  </r>
  <r>
    <x v="204"/>
    <s v="Part 2"/>
    <x v="75"/>
    <x v="1"/>
    <x v="1"/>
    <s v="C09"/>
    <x v="1"/>
    <m/>
    <x v="0"/>
    <n v="0.2"/>
    <n v="0"/>
    <x v="6"/>
    <x v="7"/>
    <x v="6"/>
    <x v="6"/>
    <x v="1"/>
    <x v="1"/>
    <n v="0.2"/>
    <n v="26.6"/>
    <n v="0"/>
    <m/>
    <n v="0"/>
    <n v="5.32"/>
    <n v="0"/>
    <s v="O"/>
    <x v="1"/>
    <x v="1"/>
  </r>
  <r>
    <x v="205"/>
    <s v="Part 2"/>
    <x v="76"/>
    <x v="163"/>
    <x v="1"/>
    <s v="C09"/>
    <x v="1"/>
    <m/>
    <x v="0"/>
    <n v="0.1"/>
    <n v="0"/>
    <x v="9"/>
    <x v="10"/>
    <x v="9"/>
    <x v="9"/>
    <x v="3"/>
    <x v="3"/>
    <n v="0.2"/>
    <n v="26"/>
    <n v="0"/>
    <m/>
    <n v="0"/>
    <n v="5.2"/>
    <n v="0"/>
    <m/>
    <x v="14"/>
    <x v="1"/>
  </r>
  <r>
    <x v="206"/>
    <s v="Part 2"/>
    <x v="77"/>
    <x v="164"/>
    <x v="3"/>
    <s v="C10"/>
    <x v="3"/>
    <m/>
    <x v="0"/>
    <n v="0.05"/>
    <n v="0.05"/>
    <x v="6"/>
    <x v="7"/>
    <x v="6"/>
    <x v="6"/>
    <x v="1"/>
    <x v="1"/>
    <n v="0.2"/>
    <n v="6.65"/>
    <n v="6.65"/>
    <m/>
    <n v="0"/>
    <n v="1.33"/>
    <n v="1.33"/>
    <m/>
    <x v="0"/>
    <x v="3"/>
  </r>
  <r>
    <x v="207"/>
    <s v="Part 2"/>
    <x v="77"/>
    <x v="165"/>
    <x v="1"/>
    <s v="C09"/>
    <x v="1"/>
    <m/>
    <x v="0"/>
    <n v="0.1"/>
    <n v="0.1"/>
    <x v="6"/>
    <x v="7"/>
    <x v="6"/>
    <x v="6"/>
    <x v="1"/>
    <x v="1"/>
    <n v="0.2"/>
    <n v="13.3"/>
    <n v="13.3"/>
    <m/>
    <n v="0"/>
    <n v="2.66"/>
    <n v="2.66"/>
    <m/>
    <x v="0"/>
    <x v="1"/>
  </r>
  <r>
    <x v="208"/>
    <s v="Part 2"/>
    <x v="77"/>
    <x v="166"/>
    <x v="1"/>
    <s v="C09"/>
    <x v="1"/>
    <m/>
    <x v="0"/>
    <n v="0.1"/>
    <n v="0.1"/>
    <x v="6"/>
    <x v="7"/>
    <x v="6"/>
    <x v="6"/>
    <x v="1"/>
    <x v="1"/>
    <n v="0.2"/>
    <n v="13.3"/>
    <n v="13.3"/>
    <m/>
    <n v="0"/>
    <n v="2.66"/>
    <n v="2.66"/>
    <m/>
    <x v="0"/>
    <x v="1"/>
  </r>
  <r>
    <x v="209"/>
    <s v="Part 2"/>
    <x v="78"/>
    <x v="167"/>
    <x v="1"/>
    <s v="C09"/>
    <x v="1"/>
    <m/>
    <x v="0"/>
    <n v="0.1"/>
    <n v="0.1"/>
    <x v="6"/>
    <x v="7"/>
    <x v="6"/>
    <x v="6"/>
    <x v="1"/>
    <x v="1"/>
    <n v="0.2"/>
    <n v="13.3"/>
    <n v="13.3"/>
    <m/>
    <n v="0"/>
    <n v="2.66"/>
    <n v="2.66"/>
    <m/>
    <x v="0"/>
    <x v="1"/>
  </r>
  <r>
    <x v="210"/>
    <s v="Part 2"/>
    <x v="79"/>
    <x v="168"/>
    <x v="27"/>
    <s v="C09"/>
    <x v="1"/>
    <m/>
    <x v="0"/>
    <n v="0.05"/>
    <n v="0.05"/>
    <x v="6"/>
    <x v="7"/>
    <x v="6"/>
    <x v="6"/>
    <x v="1"/>
    <x v="1"/>
    <n v="0.2"/>
    <n v="6.65"/>
    <n v="6.65"/>
    <m/>
    <n v="0"/>
    <n v="1.33"/>
    <n v="1.33"/>
    <m/>
    <x v="0"/>
    <x v="1"/>
  </r>
  <r>
    <x v="211"/>
    <s v="Part 2"/>
    <x v="80"/>
    <x v="169"/>
    <x v="1"/>
    <s v="C09"/>
    <x v="1"/>
    <m/>
    <x v="0"/>
    <n v="0.1"/>
    <n v="0.1"/>
    <x v="6"/>
    <x v="7"/>
    <x v="6"/>
    <x v="6"/>
    <x v="1"/>
    <x v="1"/>
    <n v="0.2"/>
    <n v="13.3"/>
    <n v="13.3"/>
    <m/>
    <n v="0"/>
    <n v="2.66"/>
    <n v="2.66"/>
    <m/>
    <x v="0"/>
    <x v="1"/>
  </r>
  <r>
    <x v="212"/>
    <s v="Part 2"/>
    <x v="80"/>
    <x v="170"/>
    <x v="1"/>
    <s v="C09"/>
    <x v="1"/>
    <m/>
    <x v="0"/>
    <n v="0.2"/>
    <n v="0"/>
    <x v="6"/>
    <x v="7"/>
    <x v="6"/>
    <x v="6"/>
    <x v="1"/>
    <x v="1"/>
    <n v="0.2"/>
    <n v="26.6"/>
    <n v="0"/>
    <m/>
    <n v="0"/>
    <n v="5.32"/>
    <n v="0"/>
    <m/>
    <x v="15"/>
    <x v="1"/>
  </r>
  <r>
    <x v="213"/>
    <s v="Part 2"/>
    <x v="80"/>
    <x v="171"/>
    <x v="1"/>
    <s v="C09"/>
    <x v="1"/>
    <m/>
    <x v="0"/>
    <n v="0.1"/>
    <n v="0.1"/>
    <x v="6"/>
    <x v="7"/>
    <x v="6"/>
    <x v="6"/>
    <x v="1"/>
    <x v="1"/>
    <n v="0.2"/>
    <n v="13.3"/>
    <n v="13.3"/>
    <m/>
    <n v="0"/>
    <n v="2.66"/>
    <n v="2.66"/>
    <m/>
    <x v="0"/>
    <x v="1"/>
  </r>
  <r>
    <x v="214"/>
    <s v="Part 2"/>
    <x v="80"/>
    <x v="172"/>
    <x v="1"/>
    <s v="C09"/>
    <x v="1"/>
    <m/>
    <x v="0"/>
    <n v="0.1"/>
    <n v="0.1"/>
    <x v="6"/>
    <x v="7"/>
    <x v="6"/>
    <x v="6"/>
    <x v="1"/>
    <x v="1"/>
    <n v="0.2"/>
    <n v="13.3"/>
    <n v="13.3"/>
    <m/>
    <n v="0"/>
    <n v="2.66"/>
    <n v="2.66"/>
    <m/>
    <x v="0"/>
    <x v="1"/>
  </r>
  <r>
    <x v="215"/>
    <s v="Part 2"/>
    <x v="80"/>
    <x v="1"/>
    <x v="1"/>
    <s v="C09"/>
    <x v="1"/>
    <m/>
    <x v="0"/>
    <n v="0.2"/>
    <n v="0"/>
    <x v="6"/>
    <x v="7"/>
    <x v="6"/>
    <x v="6"/>
    <x v="1"/>
    <x v="1"/>
    <n v="0.2"/>
    <n v="26.6"/>
    <n v="0"/>
    <m/>
    <n v="0"/>
    <n v="5.32"/>
    <n v="0"/>
    <s v="O"/>
    <x v="1"/>
    <x v="1"/>
  </r>
  <r>
    <x v="216"/>
    <s v="Part 2"/>
    <x v="81"/>
    <x v="173"/>
    <x v="1"/>
    <s v="C09"/>
    <x v="1"/>
    <m/>
    <x v="0"/>
    <n v="0.1"/>
    <n v="0.1"/>
    <x v="8"/>
    <x v="9"/>
    <x v="8"/>
    <x v="8"/>
    <x v="0"/>
    <x v="0"/>
    <n v="0.2"/>
    <n v="21.200000000000003"/>
    <n v="17.5"/>
    <m/>
    <n v="0"/>
    <n v="4.2400000000000011"/>
    <n v="3.5"/>
    <m/>
    <x v="0"/>
    <x v="1"/>
  </r>
  <r>
    <x v="217"/>
    <s v="Part 2"/>
    <x v="82"/>
    <x v="174"/>
    <x v="1"/>
    <s v="C09"/>
    <x v="1"/>
    <m/>
    <x v="0"/>
    <n v="0.1"/>
    <n v="0.1"/>
    <x v="6"/>
    <x v="7"/>
    <x v="6"/>
    <x v="6"/>
    <x v="1"/>
    <x v="1"/>
    <n v="0.2"/>
    <n v="13.3"/>
    <n v="13.3"/>
    <m/>
    <n v="0"/>
    <n v="2.66"/>
    <n v="2.66"/>
    <m/>
    <x v="0"/>
    <x v="1"/>
  </r>
  <r>
    <x v="218"/>
    <s v="Part 2"/>
    <x v="82"/>
    <x v="175"/>
    <x v="1"/>
    <s v="C09"/>
    <x v="1"/>
    <m/>
    <x v="0"/>
    <n v="0.1"/>
    <n v="0.1"/>
    <x v="6"/>
    <x v="7"/>
    <x v="6"/>
    <x v="6"/>
    <x v="1"/>
    <x v="1"/>
    <n v="0.2"/>
    <n v="13.3"/>
    <n v="13.3"/>
    <m/>
    <n v="0"/>
    <n v="2.66"/>
    <n v="2.66"/>
    <m/>
    <x v="0"/>
    <x v="1"/>
  </r>
  <r>
    <x v="219"/>
    <s v="Part 2"/>
    <x v="82"/>
    <x v="176"/>
    <x v="1"/>
    <s v="C09"/>
    <x v="1"/>
    <m/>
    <x v="0"/>
    <n v="0.2"/>
    <n v="0.1"/>
    <x v="6"/>
    <x v="7"/>
    <x v="6"/>
    <x v="6"/>
    <x v="1"/>
    <x v="1"/>
    <n v="0.2"/>
    <n v="26.6"/>
    <n v="13.3"/>
    <m/>
    <n v="0"/>
    <n v="5.32"/>
    <n v="2.66"/>
    <s v="AR"/>
    <x v="3"/>
    <x v="1"/>
  </r>
  <r>
    <x v="220"/>
    <s v="Part 2"/>
    <x v="83"/>
    <x v="177"/>
    <x v="1"/>
    <s v="C09"/>
    <x v="1"/>
    <m/>
    <x v="0"/>
    <n v="0.1"/>
    <n v="0.1"/>
    <x v="6"/>
    <x v="7"/>
    <x v="6"/>
    <x v="6"/>
    <x v="1"/>
    <x v="1"/>
    <n v="0.2"/>
    <n v="13.3"/>
    <n v="13.3"/>
    <m/>
    <n v="0"/>
    <n v="2.66"/>
    <n v="2.66"/>
    <m/>
    <x v="0"/>
    <x v="1"/>
  </r>
  <r>
    <x v="221"/>
    <s v="Part 2"/>
    <x v="84"/>
    <x v="178"/>
    <x v="1"/>
    <s v="C09"/>
    <x v="1"/>
    <m/>
    <x v="0"/>
    <n v="0.1"/>
    <n v="0.1"/>
    <x v="6"/>
    <x v="7"/>
    <x v="6"/>
    <x v="6"/>
    <x v="1"/>
    <x v="1"/>
    <n v="0.2"/>
    <n v="13.3"/>
    <n v="13.3"/>
    <m/>
    <n v="0"/>
    <n v="2.66"/>
    <n v="2.66"/>
    <m/>
    <x v="0"/>
    <x v="1"/>
  </r>
  <r>
    <x v="222"/>
    <s v="Part 2"/>
    <x v="84"/>
    <x v="179"/>
    <x v="1"/>
    <s v="C09"/>
    <x v="1"/>
    <m/>
    <x v="0"/>
    <n v="0.2"/>
    <n v="0"/>
    <x v="6"/>
    <x v="7"/>
    <x v="6"/>
    <x v="6"/>
    <x v="1"/>
    <x v="1"/>
    <n v="0.2"/>
    <n v="26.6"/>
    <n v="0"/>
    <m/>
    <n v="0"/>
    <n v="5.32"/>
    <n v="0"/>
    <s v="O"/>
    <x v="1"/>
    <x v="1"/>
  </r>
  <r>
    <x v="223"/>
    <s v="Part 2"/>
    <x v="85"/>
    <x v="180"/>
    <x v="1"/>
    <s v="C09"/>
    <x v="1"/>
    <m/>
    <x v="0"/>
    <n v="0.2"/>
    <n v="0.2"/>
    <x v="6"/>
    <x v="7"/>
    <x v="6"/>
    <x v="6"/>
    <x v="1"/>
    <x v="1"/>
    <n v="0.2"/>
    <n v="26.6"/>
    <n v="26.6"/>
    <m/>
    <n v="0"/>
    <n v="5.32"/>
    <n v="5.32"/>
    <m/>
    <x v="0"/>
    <x v="1"/>
  </r>
  <r>
    <x v="224"/>
    <s v="Part 2"/>
    <x v="86"/>
    <x v="181"/>
    <x v="1"/>
    <s v="C09"/>
    <x v="1"/>
    <m/>
    <x v="0"/>
    <n v="0.2"/>
    <n v="0.2"/>
    <x v="6"/>
    <x v="7"/>
    <x v="6"/>
    <x v="6"/>
    <x v="1"/>
    <x v="1"/>
    <n v="0.2"/>
    <n v="26.6"/>
    <n v="26.6"/>
    <m/>
    <n v="0"/>
    <n v="5.32"/>
    <n v="5.32"/>
    <m/>
    <x v="0"/>
    <x v="1"/>
  </r>
  <r>
    <x v="225"/>
    <s v="Part 2"/>
    <x v="87"/>
    <x v="182"/>
    <x v="5"/>
    <s v="C02"/>
    <x v="0"/>
    <m/>
    <x v="0"/>
    <n v="0.2"/>
    <n v="0.2"/>
    <x v="6"/>
    <x v="7"/>
    <x v="6"/>
    <x v="6"/>
    <x v="1"/>
    <x v="1"/>
    <n v="0.2"/>
    <n v="26.6"/>
    <n v="26.6"/>
    <m/>
    <n v="0"/>
    <n v="5.32"/>
    <n v="5.32"/>
    <m/>
    <x v="0"/>
    <x v="0"/>
  </r>
  <r>
    <x v="226"/>
    <s v="Part 2"/>
    <x v="87"/>
    <x v="183"/>
    <x v="1"/>
    <s v="C09"/>
    <x v="1"/>
    <m/>
    <x v="0"/>
    <n v="0.1"/>
    <n v="0.1"/>
    <x v="6"/>
    <x v="7"/>
    <x v="6"/>
    <x v="6"/>
    <x v="1"/>
    <x v="1"/>
    <n v="0.2"/>
    <n v="13.3"/>
    <n v="13.3"/>
    <m/>
    <n v="0"/>
    <n v="2.66"/>
    <n v="2.66"/>
    <m/>
    <x v="0"/>
    <x v="1"/>
  </r>
  <r>
    <x v="227"/>
    <s v="Part 2"/>
    <x v="87"/>
    <x v="184"/>
    <x v="1"/>
    <s v="C09"/>
    <x v="1"/>
    <m/>
    <x v="0"/>
    <n v="0.1"/>
    <n v="0.1"/>
    <x v="6"/>
    <x v="7"/>
    <x v="6"/>
    <x v="6"/>
    <x v="1"/>
    <x v="1"/>
    <n v="0.2"/>
    <n v="13.3"/>
    <n v="13.3"/>
    <m/>
    <n v="0"/>
    <n v="2.66"/>
    <n v="2.66"/>
    <m/>
    <x v="0"/>
    <x v="1"/>
  </r>
  <r>
    <x v="228"/>
    <s v="Part 2"/>
    <x v="87"/>
    <x v="185"/>
    <x v="1"/>
    <s v="C09"/>
    <x v="1"/>
    <m/>
    <x v="0"/>
    <n v="0.2"/>
    <n v="0.2"/>
    <x v="6"/>
    <x v="7"/>
    <x v="6"/>
    <x v="6"/>
    <x v="1"/>
    <x v="1"/>
    <n v="0.2"/>
    <n v="26.6"/>
    <n v="26.6"/>
    <m/>
    <n v="0"/>
    <n v="5.32"/>
    <n v="5.32"/>
    <m/>
    <x v="0"/>
    <x v="1"/>
  </r>
  <r>
    <x v="229"/>
    <s v="Part 2"/>
    <x v="88"/>
    <x v="186"/>
    <x v="1"/>
    <s v="C09"/>
    <x v="1"/>
    <m/>
    <x v="0"/>
    <n v="0.1"/>
    <n v="0.1"/>
    <x v="6"/>
    <x v="7"/>
    <x v="6"/>
    <x v="6"/>
    <x v="1"/>
    <x v="1"/>
    <n v="0.2"/>
    <n v="13.3"/>
    <n v="13.3"/>
    <m/>
    <n v="0"/>
    <n v="2.66"/>
    <n v="2.66"/>
    <m/>
    <x v="0"/>
    <x v="1"/>
  </r>
  <r>
    <x v="230"/>
    <s v="Part 2"/>
    <x v="89"/>
    <x v="187"/>
    <x v="1"/>
    <s v="C09"/>
    <x v="1"/>
    <m/>
    <x v="0"/>
    <n v="0.1"/>
    <n v="0.1"/>
    <x v="6"/>
    <x v="7"/>
    <x v="6"/>
    <x v="6"/>
    <x v="1"/>
    <x v="1"/>
    <n v="0.2"/>
    <n v="13.3"/>
    <n v="13.3"/>
    <m/>
    <n v="0"/>
    <n v="2.66"/>
    <n v="2.66"/>
    <m/>
    <x v="0"/>
    <x v="1"/>
  </r>
  <r>
    <x v="231"/>
    <s v="Part 2"/>
    <x v="90"/>
    <x v="188"/>
    <x v="1"/>
    <s v="C09"/>
    <x v="1"/>
    <m/>
    <x v="0"/>
    <n v="0.1"/>
    <n v="0.1"/>
    <x v="6"/>
    <x v="7"/>
    <x v="6"/>
    <x v="6"/>
    <x v="1"/>
    <x v="1"/>
    <n v="0.2"/>
    <n v="13.3"/>
    <n v="13.3"/>
    <m/>
    <n v="0"/>
    <n v="2.66"/>
    <n v="2.66"/>
    <m/>
    <x v="0"/>
    <x v="1"/>
  </r>
  <r>
    <x v="232"/>
    <s v="Part 2"/>
    <x v="43"/>
    <x v="189"/>
    <x v="0"/>
    <s v="C03"/>
    <x v="7"/>
    <m/>
    <x v="0"/>
    <n v="0.5"/>
    <n v="0.5"/>
    <x v="6"/>
    <x v="7"/>
    <x v="6"/>
    <x v="6"/>
    <x v="1"/>
    <x v="1"/>
    <n v="0.2"/>
    <n v="66.5"/>
    <n v="66.5"/>
    <m/>
    <n v="0"/>
    <n v="13.3"/>
    <n v="13.3"/>
    <m/>
    <x v="0"/>
    <x v="7"/>
  </r>
  <r>
    <x v="233"/>
    <s v="Part 2"/>
    <x v="43"/>
    <x v="90"/>
    <x v="0"/>
    <s v="C03"/>
    <x v="7"/>
    <m/>
    <x v="0"/>
    <n v="0.4"/>
    <n v="0.4"/>
    <x v="8"/>
    <x v="9"/>
    <x v="8"/>
    <x v="8"/>
    <x v="0"/>
    <x v="0"/>
    <n v="0.2"/>
    <n v="84.800000000000011"/>
    <n v="70"/>
    <m/>
    <n v="0"/>
    <n v="16.960000000000004"/>
    <n v="14"/>
    <m/>
    <x v="0"/>
    <x v="7"/>
  </r>
  <r>
    <x v="234"/>
    <s v="Part 2"/>
    <x v="43"/>
    <x v="90"/>
    <x v="0"/>
    <s v="C03"/>
    <x v="7"/>
    <m/>
    <x v="0"/>
    <n v="0.4"/>
    <n v="0.4"/>
    <x v="10"/>
    <x v="11"/>
    <x v="10"/>
    <x v="8"/>
    <x v="2"/>
    <x v="2"/>
    <n v="0.2"/>
    <n v="70"/>
    <n v="70"/>
    <m/>
    <n v="0"/>
    <n v="14"/>
    <n v="14"/>
    <m/>
    <x v="0"/>
    <x v="7"/>
  </r>
  <r>
    <x v="235"/>
    <s v="Part 2"/>
    <x v="43"/>
    <x v="90"/>
    <x v="0"/>
    <s v="C03"/>
    <x v="7"/>
    <m/>
    <x v="0"/>
    <n v="0.4"/>
    <n v="0.4"/>
    <x v="9"/>
    <x v="10"/>
    <x v="9"/>
    <x v="9"/>
    <x v="3"/>
    <x v="3"/>
    <n v="0.2"/>
    <n v="104"/>
    <n v="104"/>
    <m/>
    <n v="0"/>
    <n v="20.8"/>
    <n v="20.8"/>
    <m/>
    <x v="0"/>
    <x v="7"/>
  </r>
  <r>
    <x v="236"/>
    <s v="Part 2"/>
    <x v="43"/>
    <x v="86"/>
    <x v="0"/>
    <s v="C05"/>
    <x v="8"/>
    <m/>
    <x v="0"/>
    <n v="0.4"/>
    <n v="0.4"/>
    <x v="6"/>
    <x v="7"/>
    <x v="6"/>
    <x v="6"/>
    <x v="1"/>
    <x v="1"/>
    <n v="0.2"/>
    <n v="53.2"/>
    <n v="53.2"/>
    <m/>
    <n v="0"/>
    <n v="10.64"/>
    <n v="10.64"/>
    <m/>
    <x v="0"/>
    <x v="8"/>
  </r>
  <r>
    <x v="237"/>
    <s v="Part 2"/>
    <x v="43"/>
    <x v="87"/>
    <x v="0"/>
    <s v="C05"/>
    <x v="8"/>
    <m/>
    <x v="0"/>
    <n v="0.3"/>
    <n v="0.3"/>
    <x v="8"/>
    <x v="9"/>
    <x v="8"/>
    <x v="8"/>
    <x v="0"/>
    <x v="0"/>
    <n v="0.2"/>
    <n v="63.599999999999994"/>
    <n v="52.5"/>
    <m/>
    <n v="0"/>
    <n v="12.719999999999999"/>
    <n v="10.5"/>
    <m/>
    <x v="0"/>
    <x v="8"/>
  </r>
  <r>
    <x v="238"/>
    <s v="Part 2"/>
    <x v="43"/>
    <x v="77"/>
    <x v="0"/>
    <s v="C05"/>
    <x v="8"/>
    <m/>
    <x v="0"/>
    <n v="0.5"/>
    <n v="0.5"/>
    <x v="10"/>
    <x v="11"/>
    <x v="10"/>
    <x v="8"/>
    <x v="2"/>
    <x v="2"/>
    <n v="0.2"/>
    <n v="87.5"/>
    <n v="87.5"/>
    <m/>
    <n v="0"/>
    <n v="17.5"/>
    <n v="17.5"/>
    <m/>
    <x v="0"/>
    <x v="8"/>
  </r>
  <r>
    <x v="239"/>
    <s v="Part 2"/>
    <x v="43"/>
    <x v="87"/>
    <x v="0"/>
    <s v="C05"/>
    <x v="8"/>
    <m/>
    <x v="0"/>
    <n v="0.3"/>
    <n v="0.3"/>
    <x v="9"/>
    <x v="10"/>
    <x v="9"/>
    <x v="9"/>
    <x v="3"/>
    <x v="3"/>
    <n v="0.2"/>
    <n v="78"/>
    <n v="78"/>
    <m/>
    <n v="0"/>
    <n v="15.600000000000001"/>
    <n v="15.600000000000001"/>
    <m/>
    <x v="0"/>
    <x v="8"/>
  </r>
  <r>
    <x v="240"/>
    <s v="Part 2"/>
    <x v="43"/>
    <x v="190"/>
    <x v="5"/>
    <s v="C05"/>
    <x v="8"/>
    <m/>
    <x v="0"/>
    <n v="0.7"/>
    <n v="0.7"/>
    <x v="6"/>
    <x v="7"/>
    <x v="6"/>
    <x v="6"/>
    <x v="1"/>
    <x v="1"/>
    <n v="0.2"/>
    <n v="93.1"/>
    <n v="93.1"/>
    <m/>
    <n v="0"/>
    <n v="18.62"/>
    <n v="18.62"/>
    <m/>
    <x v="0"/>
    <x v="8"/>
  </r>
  <r>
    <x v="241"/>
    <s v="Part 2"/>
    <x v="43"/>
    <x v="83"/>
    <x v="2"/>
    <s v="C05"/>
    <x v="8"/>
    <m/>
    <x v="0"/>
    <n v="0.1"/>
    <n v="0.1"/>
    <x v="6"/>
    <x v="7"/>
    <x v="6"/>
    <x v="6"/>
    <x v="1"/>
    <x v="1"/>
    <n v="0.2"/>
    <n v="13.3"/>
    <n v="13.3"/>
    <m/>
    <n v="0"/>
    <n v="2.66"/>
    <n v="2.66"/>
    <m/>
    <x v="0"/>
    <x v="8"/>
  </r>
  <r>
    <x v="242"/>
    <s v="Part 2"/>
    <x v="43"/>
    <x v="84"/>
    <x v="6"/>
    <s v="C05"/>
    <x v="8"/>
    <m/>
    <x v="0"/>
    <n v="0.2"/>
    <n v="0.2"/>
    <x v="6"/>
    <x v="7"/>
    <x v="6"/>
    <x v="6"/>
    <x v="1"/>
    <x v="1"/>
    <n v="0.2"/>
    <n v="26.6"/>
    <n v="26.6"/>
    <m/>
    <n v="0"/>
    <n v="5.32"/>
    <n v="5.32"/>
    <m/>
    <x v="0"/>
    <x v="8"/>
  </r>
  <r>
    <x v="243"/>
    <s v="Part 2"/>
    <x v="43"/>
    <x v="84"/>
    <x v="10"/>
    <s v="C05"/>
    <x v="8"/>
    <m/>
    <x v="0"/>
    <n v="0.2"/>
    <n v="0"/>
    <x v="6"/>
    <x v="7"/>
    <x v="6"/>
    <x v="6"/>
    <x v="1"/>
    <x v="1"/>
    <n v="0.2"/>
    <n v="26.6"/>
    <n v="0"/>
    <m/>
    <n v="0"/>
    <n v="5.32"/>
    <n v="0"/>
    <s v="IFE"/>
    <x v="16"/>
    <x v="8"/>
  </r>
  <r>
    <x v="244"/>
    <s v="Part 2"/>
    <x v="43"/>
    <x v="83"/>
    <x v="11"/>
    <s v="C05"/>
    <x v="8"/>
    <m/>
    <x v="0"/>
    <n v="0.1"/>
    <n v="0.1"/>
    <x v="6"/>
    <x v="7"/>
    <x v="6"/>
    <x v="6"/>
    <x v="1"/>
    <x v="1"/>
    <n v="0.2"/>
    <n v="13.3"/>
    <n v="13.3"/>
    <m/>
    <n v="0"/>
    <n v="2.66"/>
    <n v="2.66"/>
    <m/>
    <x v="0"/>
    <x v="8"/>
  </r>
  <r>
    <x v="245"/>
    <s v="Part 2"/>
    <x v="43"/>
    <x v="81"/>
    <x v="3"/>
    <s v="C03"/>
    <x v="7"/>
    <m/>
    <x v="0"/>
    <n v="0.2"/>
    <n v="0.2"/>
    <x v="6"/>
    <x v="7"/>
    <x v="6"/>
    <x v="6"/>
    <x v="1"/>
    <x v="1"/>
    <n v="0.2"/>
    <n v="26.6"/>
    <n v="26.6"/>
    <m/>
    <n v="0"/>
    <n v="5.32"/>
    <n v="5.32"/>
    <m/>
    <x v="0"/>
    <x v="7"/>
  </r>
  <r>
    <x v="246"/>
    <s v="Part 2"/>
    <x v="43"/>
    <x v="84"/>
    <x v="3"/>
    <s v="C05"/>
    <x v="8"/>
    <m/>
    <x v="0"/>
    <n v="0.2"/>
    <n v="0.2"/>
    <x v="6"/>
    <x v="7"/>
    <x v="6"/>
    <x v="6"/>
    <x v="1"/>
    <x v="1"/>
    <n v="0.2"/>
    <n v="26.6"/>
    <n v="26.6"/>
    <m/>
    <n v="0"/>
    <n v="5.32"/>
    <n v="5.32"/>
    <m/>
    <x v="0"/>
    <x v="8"/>
  </r>
  <r>
    <x v="247"/>
    <s v="Part 2"/>
    <x v="43"/>
    <x v="83"/>
    <x v="28"/>
    <s v="C05"/>
    <x v="8"/>
    <m/>
    <x v="0"/>
    <n v="0.1"/>
    <n v="0.1"/>
    <x v="6"/>
    <x v="7"/>
    <x v="6"/>
    <x v="6"/>
    <x v="1"/>
    <x v="1"/>
    <n v="0.2"/>
    <n v="13.3"/>
    <n v="13.3"/>
    <m/>
    <n v="0"/>
    <n v="2.66"/>
    <n v="2.66"/>
    <m/>
    <x v="0"/>
    <x v="8"/>
  </r>
  <r>
    <x v="248"/>
    <s v="Part 2"/>
    <x v="43"/>
    <x v="92"/>
    <x v="25"/>
    <s v="C11"/>
    <x v="10"/>
    <m/>
    <x v="0"/>
    <n v="0.1"/>
    <n v="0.1"/>
    <x v="6"/>
    <x v="7"/>
    <x v="6"/>
    <x v="6"/>
    <x v="1"/>
    <x v="1"/>
    <n v="0.2"/>
    <n v="13.3"/>
    <n v="13.3"/>
    <m/>
    <n v="0"/>
    <n v="2.66"/>
    <n v="2.66"/>
    <m/>
    <x v="17"/>
    <x v="10"/>
  </r>
  <r>
    <x v="249"/>
    <s v="Part 2"/>
    <x v="43"/>
    <x v="191"/>
    <x v="1"/>
    <s v="C12"/>
    <x v="11"/>
    <m/>
    <x v="0"/>
    <n v="0.4"/>
    <n v="0.3"/>
    <x v="9"/>
    <x v="10"/>
    <x v="9"/>
    <x v="9"/>
    <x v="3"/>
    <x v="3"/>
    <n v="0.2"/>
    <n v="104"/>
    <n v="78"/>
    <m/>
    <n v="0"/>
    <n v="20.8"/>
    <n v="15.600000000000001"/>
    <m/>
    <x v="18"/>
    <x v="11"/>
  </r>
  <r>
    <x v="250"/>
    <s v="Part 2"/>
    <x v="43"/>
    <x v="192"/>
    <x v="1"/>
    <m/>
    <x v="6"/>
    <s v="D02"/>
    <x v="2"/>
    <m/>
    <n v="0"/>
    <x v="4"/>
    <x v="5"/>
    <x v="4"/>
    <x v="4"/>
    <x v="4"/>
    <x v="4"/>
    <n v="0.2"/>
    <n v="0"/>
    <n v="0"/>
    <n v="425.6"/>
    <n v="350"/>
    <n v="85.12"/>
    <n v="70"/>
    <m/>
    <x v="18"/>
    <x v="6"/>
  </r>
  <r>
    <x v="251"/>
    <m/>
    <x v="43"/>
    <x v="193"/>
    <x v="29"/>
    <s v="C01"/>
    <x v="4"/>
    <m/>
    <x v="0"/>
    <m/>
    <n v="0"/>
    <x v="4"/>
    <x v="5"/>
    <x v="4"/>
    <x v="4"/>
    <x v="4"/>
    <x v="4"/>
    <s v=""/>
    <n v="0"/>
    <n v="-500"/>
    <m/>
    <n v="0"/>
    <s v=""/>
    <s v=""/>
    <s v="TS"/>
    <x v="19"/>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22D1759-9C6F-41D2-A047-E572D6706EA8}" name="ActivitySummary" cacheId="48" applyNumberFormats="0" applyBorderFormats="0" applyFontFormats="0" applyPatternFormats="0" applyAlignmentFormats="0" applyWidthHeightFormats="1" dataCaption="Values" updatedVersion="7" minRefreshableVersion="3" itemPrintTitles="1" createdVersion="6" indent="0" compact="0" compactData="0" gridDropZones="1" multipleFieldFilters="0">
  <location ref="A3:G42" firstHeaderRow="1" firstDataRow="2" firstDataCol="3"/>
  <pivotFields count="27">
    <pivotField compact="0" numFmtId="1" outline="0" showAll="0"/>
    <pivotField compact="0" outline="0" showAll="0"/>
    <pivotField compact="0" outline="0" showAll="0"/>
    <pivotField compact="0" outline="0" showAll="0"/>
    <pivotField compact="0" outline="0" showAll="0"/>
    <pivotField compact="0" outline="0" showAll="0"/>
    <pivotField axis="axisRow" compact="0" outline="0" showAll="0">
      <items count="21">
        <item x="4"/>
        <item x="0"/>
        <item x="7"/>
        <item h="1" m="1" x="17"/>
        <item h="1" m="1" x="18"/>
        <item h="1" m="1" x="13"/>
        <item x="5"/>
        <item m="1" x="14"/>
        <item x="1"/>
        <item x="3"/>
        <item x="10"/>
        <item x="11"/>
        <item h="1" x="6"/>
        <item h="1" m="1" x="12"/>
        <item h="1" m="1" x="16"/>
        <item h="1" m="1" x="15"/>
        <item h="1" m="1" x="19"/>
        <item x="8"/>
        <item x="9"/>
        <item x="2"/>
        <item t="default"/>
      </items>
    </pivotField>
    <pivotField compact="0" outline="0" showAll="0"/>
    <pivotField compact="0" outline="0" showAll="0"/>
    <pivotField compact="0" outline="0" showAll="0"/>
    <pivotField compact="0" numFmtId="167" outline="0" showAll="0"/>
    <pivotField compact="0" outline="0" showAll="0"/>
    <pivotField compact="0" outline="0" showAll="0"/>
    <pivotField compact="0" numFmtId="166" outline="0" showAll="0"/>
    <pivotField compact="0" numFmtId="166" outline="0" showAll="0"/>
    <pivotField axis="axisRow" compact="0" outline="0" showAll="0">
      <items count="6">
        <item x="4"/>
        <item x="3"/>
        <item x="0"/>
        <item x="2"/>
        <item x="1"/>
        <item t="default"/>
      </items>
    </pivotField>
    <pivotField compact="0" outline="0" showAll="0"/>
    <pivotField compact="0" numFmtId="10" outline="0" showAll="0"/>
    <pivotField dataField="1" compact="0" numFmtId="167" outline="0" showAll="0"/>
    <pivotField dataField="1" compact="0" numFmtId="166" outline="0" showAll="0"/>
    <pivotField compact="0" outline="0" showAll="0"/>
    <pivotField compact="0" numFmtId="166" outline="0" showAll="0"/>
    <pivotField dataField="1" compact="0" numFmtId="166" outline="0" showAll="0"/>
    <pivotField dataField="1" compact="0" numFmtId="166" outline="0" showAll="0"/>
    <pivotField compact="0" outline="0" showAll="0"/>
    <pivotField compact="0" outline="0" showAll="0"/>
    <pivotField axis="axisRow" compact="0" outline="0" showAll="0" sortType="ascending" defaultSubtotal="0">
      <items count="13">
        <item x="4"/>
        <item x="0"/>
        <item x="7"/>
        <item x="2"/>
        <item x="8"/>
        <item x="9"/>
        <item x="5"/>
        <item m="1" x="12"/>
        <item x="1"/>
        <item x="3"/>
        <item x="10"/>
        <item x="11"/>
        <item x="6"/>
      </items>
    </pivotField>
  </pivotFields>
  <rowFields count="3">
    <field x="26"/>
    <field x="6"/>
    <field x="15"/>
  </rowFields>
  <rowItems count="38">
    <i>
      <x/>
      <x/>
      <x/>
    </i>
    <i r="2">
      <x v="1"/>
    </i>
    <i r="2">
      <x v="4"/>
    </i>
    <i t="default" r="1">
      <x/>
    </i>
    <i>
      <x v="1"/>
      <x v="1"/>
      <x v="1"/>
    </i>
    <i r="2">
      <x v="2"/>
    </i>
    <i r="2">
      <x v="3"/>
    </i>
    <i r="2">
      <x v="4"/>
    </i>
    <i t="default" r="1">
      <x v="1"/>
    </i>
    <i>
      <x v="2"/>
      <x v="2"/>
      <x v="1"/>
    </i>
    <i r="2">
      <x v="2"/>
    </i>
    <i r="2">
      <x v="3"/>
    </i>
    <i r="2">
      <x v="4"/>
    </i>
    <i t="default" r="1">
      <x v="2"/>
    </i>
    <i>
      <x v="3"/>
      <x v="19"/>
      <x v="4"/>
    </i>
    <i t="default" r="1">
      <x v="19"/>
    </i>
    <i>
      <x v="4"/>
      <x v="17"/>
      <x v="1"/>
    </i>
    <i r="2">
      <x v="2"/>
    </i>
    <i r="2">
      <x v="3"/>
    </i>
    <i r="2">
      <x v="4"/>
    </i>
    <i t="default" r="1">
      <x v="17"/>
    </i>
    <i>
      <x v="5"/>
      <x v="18"/>
      <x v="4"/>
    </i>
    <i t="default" r="1">
      <x v="18"/>
    </i>
    <i>
      <x v="6"/>
      <x v="6"/>
      <x v="1"/>
    </i>
    <i r="2">
      <x v="4"/>
    </i>
    <i t="default" r="1">
      <x v="6"/>
    </i>
    <i>
      <x v="8"/>
      <x v="8"/>
      <x v="1"/>
    </i>
    <i r="2">
      <x v="2"/>
    </i>
    <i r="2">
      <x v="3"/>
    </i>
    <i r="2">
      <x v="4"/>
    </i>
    <i t="default" r="1">
      <x v="8"/>
    </i>
    <i>
      <x v="9"/>
      <x v="9"/>
      <x v="4"/>
    </i>
    <i t="default" r="1">
      <x v="9"/>
    </i>
    <i>
      <x v="10"/>
      <x v="10"/>
      <x v="4"/>
    </i>
    <i t="default" r="1">
      <x v="10"/>
    </i>
    <i>
      <x v="11"/>
      <x v="11"/>
      <x v="1"/>
    </i>
    <i t="default" r="1">
      <x v="11"/>
    </i>
    <i t="grand">
      <x/>
    </i>
  </rowItems>
  <colFields count="1">
    <field x="-2"/>
  </colFields>
  <colItems count="4">
    <i>
      <x/>
    </i>
    <i i="1">
      <x v="1"/>
    </i>
    <i i="2">
      <x v="2"/>
    </i>
    <i i="3">
      <x v="3"/>
    </i>
  </colItems>
  <dataFields count="4">
    <dataField name="Claimed Profit Costs" fld="18" baseField="7" baseItem="0"/>
    <dataField name="Claimed VAT" fld="22" baseField="7" baseItem="0"/>
    <dataField name="Allowed Profit Costs" fld="19" baseField="7" baseItem="0"/>
    <dataField name="Allowed VAT" fld="23" baseField="7" baseItem="0"/>
  </dataFields>
  <formats count="15">
    <format dxfId="377">
      <pivotArea outline="0" collapsedLevelsAreSubtotals="1" fieldPosition="0"/>
    </format>
    <format dxfId="376">
      <pivotArea dataOnly="0" labelOnly="1" outline="0" fieldPosition="0">
        <references count="1">
          <reference field="4294967294" count="4">
            <x v="0"/>
            <x v="1"/>
            <x v="2"/>
            <x v="3"/>
          </reference>
        </references>
      </pivotArea>
    </format>
    <format dxfId="375">
      <pivotArea dataOnly="0" labelOnly="1" outline="0" fieldPosition="0">
        <references count="1">
          <reference field="4294967294" count="4">
            <x v="0"/>
            <x v="1"/>
            <x v="2"/>
            <x v="3"/>
          </reference>
        </references>
      </pivotArea>
    </format>
    <format dxfId="374">
      <pivotArea outline="0" collapsedLevelsAreSubtotals="1" fieldPosition="0"/>
    </format>
    <format dxfId="373">
      <pivotArea grandRow="1" outline="0" collapsedLevelsAreSubtotals="1" fieldPosition="0"/>
    </format>
    <format dxfId="372">
      <pivotArea outline="0" collapsedLevelsAreSubtotals="1" fieldPosition="0">
        <references count="1">
          <reference field="4294967294" count="1" selected="0">
            <x v="2"/>
          </reference>
        </references>
      </pivotArea>
    </format>
    <format dxfId="371">
      <pivotArea type="all" dataOnly="0" outline="0" fieldPosition="0"/>
    </format>
    <format dxfId="370">
      <pivotArea outline="0" collapsedLevelsAreSubtotals="1" fieldPosition="0"/>
    </format>
    <format dxfId="369">
      <pivotArea field="6" type="button" dataOnly="0" labelOnly="1" outline="0" axis="axisRow" fieldPosition="1"/>
    </format>
    <format dxfId="368">
      <pivotArea dataOnly="0" labelOnly="1" fieldPosition="0">
        <references count="1">
          <reference field="6" count="0"/>
        </references>
      </pivotArea>
    </format>
    <format dxfId="367">
      <pivotArea dataOnly="0" labelOnly="1" grandRow="1" outline="0" fieldPosition="0"/>
    </format>
    <format dxfId="366">
      <pivotArea dataOnly="0" labelOnly="1" outline="0" fieldPosition="0">
        <references count="1">
          <reference field="4294967294" count="4">
            <x v="0"/>
            <x v="1"/>
            <x v="2"/>
            <x v="3"/>
          </reference>
        </references>
      </pivotArea>
    </format>
    <format dxfId="365">
      <pivotArea dataOnly="0" labelOnly="1" outline="0" fieldPosition="0">
        <references count="1">
          <reference field="4294967294" count="4">
            <x v="0"/>
            <x v="1"/>
            <x v="2"/>
            <x v="3"/>
          </reference>
        </references>
      </pivotArea>
    </format>
    <format dxfId="364">
      <pivotArea dataOnly="0" labelOnly="1" outline="0" fieldPosition="0">
        <references count="1">
          <reference field="4294967294" count="1">
            <x v="0"/>
          </reference>
        </references>
      </pivotArea>
    </format>
    <format dxfId="363">
      <pivotArea dataOnly="0" labelOnly="1" outline="0" fieldPosition="0">
        <references count="1">
          <reference field="4294967294" count="1">
            <x v="2"/>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903721F-B0A0-4F9D-944F-8881BA30085B}" name="PivotTable1" cacheId="48" applyNumberFormats="0" applyBorderFormats="0" applyFontFormats="0" applyPatternFormats="0" applyAlignmentFormats="0" applyWidthHeightFormats="1" dataCaption="Values" updatedVersion="7" minRefreshableVersion="3" showDrill="0" itemPrintTitles="1" createdVersion="6" indent="0" compact="0" compactData="0" multipleFieldFilters="0">
  <location ref="A3:G103" firstHeaderRow="0" firstDataRow="1" firstDataCol="3"/>
  <pivotFields count="27">
    <pivotField compact="0" numFmtId="1" outline="0" subtotalTop="0" showAll="0" insertBlankRow="1"/>
    <pivotField compact="0" outline="0" subtotalTop="0" showAll="0" insertBlankRow="1"/>
    <pivotField compact="0" numFmtId="14" outline="0" subtotalTop="0" showAll="0" insertBlankRow="1"/>
    <pivotField compact="0" outline="0" subtotalTop="0" showAll="0" insertBlankRow="1"/>
    <pivotField axis="axisRow" compact="0" outline="0" subtotalTop="0" showAll="0" insertBlankRow="1">
      <items count="32">
        <item x="1"/>
        <item m="1" x="30"/>
        <item x="29"/>
        <item x="0"/>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outline="0" subtotalTop="0" showAll="0" insertBlankRow="1"/>
    <pivotField axis="axisRow" compact="0" outline="0" subtotalTop="0" showAll="0" defaultSubtotal="0">
      <items count="20">
        <item x="4"/>
        <item x="0"/>
        <item x="7"/>
        <item h="1" m="1" x="17"/>
        <item h="1" m="1" x="18"/>
        <item h="1" m="1" x="13"/>
        <item h="1" x="5"/>
        <item h="1" m="1" x="14"/>
        <item h="1" x="1"/>
        <item h="1" x="3"/>
        <item h="1" x="10"/>
        <item h="1" x="11"/>
        <item h="1" x="6"/>
        <item h="1" m="1" x="12"/>
        <item h="1" m="1" x="16"/>
        <item h="1" m="1" x="15"/>
        <item h="1" m="1" x="19"/>
        <item x="8"/>
        <item x="9"/>
        <item x="2"/>
      </items>
    </pivotField>
    <pivotField compact="0" outline="0" subtotalTop="0" showAll="0" insertBlankRow="1"/>
    <pivotField compact="0" outline="0" subtotalTop="0" showAll="0" insertBlankRow="1"/>
    <pivotField dataField="1" compact="0" outline="0" subtotalTop="0" showAll="0" insertBlankRow="1"/>
    <pivotField dataField="1" compact="0" numFmtId="167" outline="0" subtotalTop="0" showAll="0" insertBlankRow="1"/>
    <pivotField compact="0" outline="0" subtotalTop="0" showAll="0" insertBlankRow="1"/>
    <pivotField compact="0" outline="0" subtotalTop="0" showAll="0" insertBlankRow="1"/>
    <pivotField compact="0" numFmtId="166" outline="0" subtotalTop="0" showAll="0" insertBlankRow="1"/>
    <pivotField compact="0" numFmtId="166" outline="0" subtotalTop="0" showAll="0" insertBlankRow="1"/>
    <pivotField compact="0" outline="0" subtotalTop="0" showAll="0" insertBlankRow="1"/>
    <pivotField compact="0" outline="0" subtotalTop="0" showAll="0" insertBlankRow="1"/>
    <pivotField compact="0" numFmtId="10" outline="0" subtotalTop="0" showAll="0" insertBlankRow="1"/>
    <pivotField dataField="1" compact="0" numFmtId="167" outline="0" subtotalTop="0" showAll="0" insertBlankRow="1"/>
    <pivotField dataField="1" compact="0" numFmtId="166" outline="0" subtotalTop="0" showAll="0" insertBlankRow="1"/>
    <pivotField compact="0" outline="0" subtotalTop="0" showAll="0" insertBlankRow="1"/>
    <pivotField compact="0" numFmtId="166" outline="0" subtotalTop="0" showAll="0" insertBlankRow="1"/>
    <pivotField compact="0" numFmtId="166" outline="0" subtotalTop="0" showAll="0" insertBlankRow="1"/>
    <pivotField compact="0" numFmtId="166" outline="0" subtotalTop="0" showAll="0" insertBlankRow="1"/>
    <pivotField compact="0" outline="0" subtotalTop="0" showAll="0" insertBlankRow="1"/>
    <pivotField compact="0" outline="0" subtotalTop="0" showAll="0" insertBlankRow="1"/>
    <pivotField axis="axisRow" compact="0" outline="0" subtotalTop="0" showAll="0" defaultSubtotal="0">
      <items count="13">
        <item x="4"/>
        <item x="0"/>
        <item x="7"/>
        <item x="2"/>
        <item x="8"/>
        <item x="9"/>
        <item x="5"/>
        <item m="1" x="12"/>
        <item x="1"/>
        <item x="3"/>
        <item x="10"/>
        <item x="11"/>
        <item x="6"/>
      </items>
    </pivotField>
  </pivotFields>
  <rowFields count="3">
    <field x="4"/>
    <field x="26"/>
    <field x="6"/>
  </rowFields>
  <rowItems count="100">
    <i>
      <x v="2"/>
      <x/>
      <x/>
    </i>
    <i t="default">
      <x v="2"/>
    </i>
    <i t="blank">
      <x v="2"/>
    </i>
    <i>
      <x v="3"/>
      <x/>
      <x/>
    </i>
    <i r="1">
      <x v="1"/>
      <x v="1"/>
    </i>
    <i r="1">
      <x v="2"/>
      <x v="2"/>
    </i>
    <i r="1">
      <x v="4"/>
      <x v="17"/>
    </i>
    <i t="default">
      <x v="3"/>
    </i>
    <i t="blank">
      <x v="3"/>
    </i>
    <i>
      <x v="4"/>
      <x v="3"/>
      <x v="19"/>
    </i>
    <i r="1">
      <x v="4"/>
      <x v="17"/>
    </i>
    <i t="default">
      <x v="4"/>
    </i>
    <i t="blank">
      <x v="4"/>
    </i>
    <i>
      <x v="5"/>
      <x/>
      <x/>
    </i>
    <i r="1">
      <x v="1"/>
      <x v="1"/>
    </i>
    <i r="1">
      <x v="2"/>
      <x v="2"/>
    </i>
    <i r="1">
      <x v="4"/>
      <x v="17"/>
    </i>
    <i t="default">
      <x v="5"/>
    </i>
    <i t="blank">
      <x v="5"/>
    </i>
    <i>
      <x v="6"/>
      <x/>
      <x/>
    </i>
    <i t="default">
      <x v="6"/>
    </i>
    <i t="blank">
      <x v="6"/>
    </i>
    <i>
      <x v="7"/>
      <x v="1"/>
      <x v="1"/>
    </i>
    <i r="1">
      <x v="2"/>
      <x v="2"/>
    </i>
    <i r="1">
      <x v="4"/>
      <x v="17"/>
    </i>
    <i t="default">
      <x v="7"/>
    </i>
    <i t="blank">
      <x v="7"/>
    </i>
    <i>
      <x v="8"/>
      <x v="4"/>
      <x v="17"/>
    </i>
    <i t="default">
      <x v="8"/>
    </i>
    <i t="blank">
      <x v="8"/>
    </i>
    <i>
      <x v="9"/>
      <x v="4"/>
      <x v="17"/>
    </i>
    <i t="default">
      <x v="9"/>
    </i>
    <i t="blank">
      <x v="9"/>
    </i>
    <i>
      <x v="10"/>
      <x v="4"/>
      <x v="17"/>
    </i>
    <i t="default">
      <x v="10"/>
    </i>
    <i t="blank">
      <x v="10"/>
    </i>
    <i>
      <x v="11"/>
      <x v="4"/>
      <x v="17"/>
    </i>
    <i t="default">
      <x v="11"/>
    </i>
    <i t="blank">
      <x v="11"/>
    </i>
    <i>
      <x v="12"/>
      <x v="4"/>
      <x v="17"/>
    </i>
    <i t="default">
      <x v="12"/>
    </i>
    <i t="blank">
      <x v="12"/>
    </i>
    <i>
      <x v="13"/>
      <x v="4"/>
      <x v="17"/>
    </i>
    <i t="default">
      <x v="13"/>
    </i>
    <i t="blank">
      <x v="13"/>
    </i>
    <i>
      <x v="14"/>
      <x v="2"/>
      <x v="2"/>
    </i>
    <i t="default">
      <x v="14"/>
    </i>
    <i t="blank">
      <x v="14"/>
    </i>
    <i>
      <x v="15"/>
      <x v="4"/>
      <x v="17"/>
    </i>
    <i t="default">
      <x v="15"/>
    </i>
    <i t="blank">
      <x v="15"/>
    </i>
    <i>
      <x v="16"/>
      <x v="4"/>
      <x v="17"/>
    </i>
    <i t="default">
      <x v="16"/>
    </i>
    <i t="blank">
      <x v="16"/>
    </i>
    <i>
      <x v="17"/>
      <x v="2"/>
      <x v="2"/>
    </i>
    <i r="1">
      <x v="4"/>
      <x v="17"/>
    </i>
    <i t="default">
      <x v="17"/>
    </i>
    <i t="blank">
      <x v="17"/>
    </i>
    <i>
      <x v="18"/>
      <x v="1"/>
      <x v="1"/>
    </i>
    <i r="1">
      <x v="2"/>
      <x v="2"/>
    </i>
    <i r="1">
      <x v="4"/>
      <x v="17"/>
    </i>
    <i t="default">
      <x v="18"/>
    </i>
    <i t="blank">
      <x v="18"/>
    </i>
    <i>
      <x v="19"/>
      <x v="4"/>
      <x v="17"/>
    </i>
    <i t="default">
      <x v="19"/>
    </i>
    <i t="blank">
      <x v="19"/>
    </i>
    <i>
      <x v="20"/>
      <x v="4"/>
      <x v="17"/>
    </i>
    <i t="default">
      <x v="20"/>
    </i>
    <i t="blank">
      <x v="20"/>
    </i>
    <i>
      <x v="21"/>
      <x v="4"/>
      <x v="17"/>
    </i>
    <i r="1">
      <x v="5"/>
      <x v="18"/>
    </i>
    <i t="default">
      <x v="21"/>
    </i>
    <i t="blank">
      <x v="21"/>
    </i>
    <i>
      <x v="22"/>
      <x v="4"/>
      <x v="17"/>
    </i>
    <i t="default">
      <x v="22"/>
    </i>
    <i t="blank">
      <x v="22"/>
    </i>
    <i>
      <x v="23"/>
      <x v="4"/>
      <x v="17"/>
    </i>
    <i t="default">
      <x v="23"/>
    </i>
    <i t="blank">
      <x v="23"/>
    </i>
    <i>
      <x v="24"/>
      <x v="2"/>
      <x v="2"/>
    </i>
    <i r="1">
      <x v="5"/>
      <x v="18"/>
    </i>
    <i t="default">
      <x v="24"/>
    </i>
    <i t="blank">
      <x v="24"/>
    </i>
    <i>
      <x v="25"/>
      <x v="2"/>
      <x v="2"/>
    </i>
    <i t="default">
      <x v="25"/>
    </i>
    <i t="blank">
      <x v="25"/>
    </i>
    <i>
      <x v="26"/>
      <x v="2"/>
      <x v="2"/>
    </i>
    <i t="default">
      <x v="26"/>
    </i>
    <i t="blank">
      <x v="26"/>
    </i>
    <i>
      <x v="28"/>
      <x v="2"/>
      <x v="2"/>
    </i>
    <i r="1">
      <x v="4"/>
      <x v="17"/>
    </i>
    <i t="default">
      <x v="28"/>
    </i>
    <i t="blank">
      <x v="28"/>
    </i>
    <i>
      <x v="29"/>
      <x v="4"/>
      <x v="17"/>
    </i>
    <i t="default">
      <x v="29"/>
    </i>
    <i t="blank">
      <x v="29"/>
    </i>
    <i>
      <x v="30"/>
      <x v="4"/>
      <x v="17"/>
    </i>
    <i t="default">
      <x v="30"/>
    </i>
    <i t="blank">
      <x v="30"/>
    </i>
    <i t="grand">
      <x/>
    </i>
  </rowItems>
  <colFields count="1">
    <field x="-2"/>
  </colFields>
  <colItems count="4">
    <i>
      <x/>
    </i>
    <i i="1">
      <x v="1"/>
    </i>
    <i i="2">
      <x v="2"/>
    </i>
    <i i="3">
      <x v="3"/>
    </i>
  </colItems>
  <dataFields count="4">
    <dataField name="Claimed Time" fld="9" baseField="12" baseItem="2" numFmtId="4"/>
    <dataField name="Claimed Profit Costs" fld="18" baseField="12" baseItem="2" numFmtId="4"/>
    <dataField name="Allowed Time" fld="10" baseField="12" baseItem="2" numFmtId="4"/>
    <dataField name="Allowed Profit Costs" fld="19" baseField="12" baseItem="2" numFmtId="4"/>
  </dataFields>
  <formats count="16">
    <format dxfId="362">
      <pivotArea dataOnly="0" labelOnly="1" outline="0" fieldPosition="0">
        <references count="1">
          <reference field="4294967294" count="4">
            <x v="0"/>
            <x v="1"/>
            <x v="2"/>
            <x v="3"/>
          </reference>
        </references>
      </pivotArea>
    </format>
    <format dxfId="361">
      <pivotArea outline="0" collapsedLevelsAreSubtotals="1" fieldPosition="0"/>
    </format>
    <format dxfId="360">
      <pivotArea dataOnly="0" labelOnly="1" outline="0" fieldPosition="0">
        <references count="1">
          <reference field="4294967294" count="4">
            <x v="0"/>
            <x v="1"/>
            <x v="2"/>
            <x v="3"/>
          </reference>
        </references>
      </pivotArea>
    </format>
    <format dxfId="359">
      <pivotArea outline="0" fieldPosition="0">
        <references count="1">
          <reference field="4294967294" count="1" selected="0">
            <x v="0"/>
          </reference>
        </references>
      </pivotArea>
    </format>
    <format dxfId="358">
      <pivotArea dataOnly="0" labelOnly="1" outline="0" fieldPosition="0">
        <references count="1">
          <reference field="4294967294" count="1">
            <x v="0"/>
          </reference>
        </references>
      </pivotArea>
    </format>
    <format dxfId="357">
      <pivotArea outline="0" fieldPosition="0">
        <references count="1">
          <reference field="4294967294" count="1" selected="0">
            <x v="2"/>
          </reference>
        </references>
      </pivotArea>
    </format>
    <format dxfId="356">
      <pivotArea dataOnly="0" labelOnly="1" outline="0" fieldPosition="0">
        <references count="1">
          <reference field="4294967294" count="1">
            <x v="2"/>
          </reference>
        </references>
      </pivotArea>
    </format>
    <format dxfId="355">
      <pivotArea grandRow="1" outline="0" collapsedLevelsAreSubtotals="1" fieldPosition="0"/>
    </format>
    <format dxfId="354">
      <pivotArea type="all" dataOnly="0" outline="0" fieldPosition="0"/>
    </format>
    <format dxfId="353">
      <pivotArea outline="0" collapsedLevelsAreSubtotals="1" fieldPosition="0"/>
    </format>
    <format dxfId="352">
      <pivotArea field="4" type="button" dataOnly="0" labelOnly="1" outline="0" axis="axisRow" fieldPosition="0"/>
    </format>
    <format dxfId="351">
      <pivotArea dataOnly="0" labelOnly="1" outline="0" fieldPosition="0">
        <references count="1">
          <reference field="4" count="0"/>
        </references>
      </pivotArea>
    </format>
    <format dxfId="350">
      <pivotArea dataOnly="0" labelOnly="1" outline="0" fieldPosition="0">
        <references count="1">
          <reference field="4" count="0" defaultSubtotal="1"/>
        </references>
      </pivotArea>
    </format>
    <format dxfId="349">
      <pivotArea dataOnly="0" labelOnly="1" grandRow="1" outline="0" fieldPosition="0"/>
    </format>
    <format dxfId="348">
      <pivotArea dataOnly="0" labelOnly="1" outline="0" fieldPosition="0">
        <references count="1">
          <reference field="4294967294" count="4">
            <x v="0"/>
            <x v="1"/>
            <x v="2"/>
            <x v="3"/>
          </reference>
        </references>
      </pivotArea>
    </format>
    <format dxfId="347">
      <pivotArea field="26" type="button" dataOnly="0" labelOnly="1" outline="0" axis="axisRow" fieldPosition="1"/>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EC6DE99-015D-4E20-9B13-436AA5036DAF}" name="FeeEarnerSummary" cacheId="48" applyNumberFormats="0" applyBorderFormats="0" applyFontFormats="0" applyPatternFormats="0" applyAlignmentFormats="0" applyWidthHeightFormats="1" dataCaption="Values" updatedVersion="7" minRefreshableVersion="3" showDrill="0" itemPrintTitles="1" createdVersion="6" indent="0" compact="0" compactData="0" multipleFieldFilters="0">
  <location ref="A3:H16" firstHeaderRow="0" firstDataRow="1" firstDataCol="4"/>
  <pivotFields count="27">
    <pivotField compact="0" numFmtId="1"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dataField="1" compact="0" numFmtId="167" outline="0" showAll="0"/>
    <pivotField compact="0" outline="0" showAll="0"/>
    <pivotField compact="0" outline="0" showAll="0" defaultSubtotal="0">
      <items count="12">
        <item x="5"/>
        <item x="0"/>
        <item x="1"/>
        <item x="2"/>
        <item x="3"/>
        <item x="6"/>
        <item x="7"/>
        <item x="8"/>
        <item x="9"/>
        <item x="10"/>
        <item x="11"/>
        <item x="4"/>
      </items>
      <extLst>
        <ext xmlns:x14="http://schemas.microsoft.com/office/spreadsheetml/2009/9/main" uri="{2946ED86-A175-432a-8AC1-64E0C546D7DE}">
          <x14:pivotField fillDownLabels="1"/>
        </ext>
      </extLst>
    </pivotField>
    <pivotField axis="axisRow" compact="0" numFmtId="166" outline="0" showAll="0" sortType="ascending" defaultSubtotal="0">
      <items count="11">
        <item x="4"/>
        <item x="5"/>
        <item x="7"/>
        <item x="1"/>
        <item x="6"/>
        <item x="2"/>
        <item x="10"/>
        <item x="0"/>
        <item x="8"/>
        <item x="3"/>
        <item x="9"/>
      </items>
      <extLst>
        <ext xmlns:x14="http://schemas.microsoft.com/office/spreadsheetml/2009/9/main" uri="{2946ED86-A175-432a-8AC1-64E0C546D7DE}">
          <x14:pivotField fillDownLabels="1"/>
        </ext>
      </extLst>
    </pivotField>
    <pivotField axis="axisRow" compact="0" numFmtId="166" outline="0" showAll="0" defaultSubtotal="0">
      <items count="12">
        <item x="4"/>
        <item m="1" x="11"/>
        <item x="1"/>
        <item x="0"/>
        <item x="2"/>
        <item x="5"/>
        <item x="6"/>
        <item x="7"/>
        <item m="1" x="10"/>
        <item x="9"/>
        <item x="8"/>
        <item x="3"/>
      </items>
      <extLst>
        <ext xmlns:x14="http://schemas.microsoft.com/office/spreadsheetml/2009/9/main" uri="{2946ED86-A175-432a-8AC1-64E0C546D7DE}">
          <x14:pivotField fillDownLabels="1"/>
        </ext>
      </extLst>
    </pivotField>
    <pivotField axis="axisRow" compact="0" outline="0" showAll="0" sortType="ascending" defaultSubtotal="0">
      <items count="5">
        <item x="4"/>
        <item x="3"/>
        <item x="0"/>
        <item x="2"/>
        <item x="1"/>
      </items>
      <extLst>
        <ext xmlns:x14="http://schemas.microsoft.com/office/spreadsheetml/2009/9/main" uri="{2946ED86-A175-432a-8AC1-64E0C546D7DE}">
          <x14:pivotField fillDownLabels="1"/>
        </ext>
      </extLst>
    </pivotField>
    <pivotField axis="axisRow" compact="0" outline="0" showAll="0" defaultSubtotal="0">
      <items count="6">
        <item x="4"/>
        <item x="0"/>
        <item x="1"/>
        <item x="2"/>
        <item x="3"/>
        <item m="1" x="5"/>
      </items>
      <extLst>
        <ext xmlns:x14="http://schemas.microsoft.com/office/spreadsheetml/2009/9/main" uri="{2946ED86-A175-432a-8AC1-64E0C546D7DE}">
          <x14:pivotField fillDownLabels="1"/>
        </ext>
      </extLst>
    </pivotField>
    <pivotField compact="0" numFmtId="10" outline="0" showAll="0"/>
    <pivotField dataField="1" compact="0" numFmtId="167" outline="0" showAll="0"/>
    <pivotField dataField="1" compact="0" numFmtId="166" outline="0" showAll="0"/>
    <pivotField compact="0" outline="0" showAll="0"/>
    <pivotField compact="0" numFmtId="166" outline="0" showAll="0"/>
    <pivotField compact="0" numFmtId="166" outline="0" showAll="0"/>
    <pivotField compact="0" numFmtId="166" outline="0" showAll="0"/>
    <pivotField compact="0" outline="0" showAll="0"/>
    <pivotField compact="0" outline="0" showAll="0"/>
    <pivotField compact="0" outline="0" showAll="0"/>
  </pivotFields>
  <rowFields count="4">
    <field x="15"/>
    <field x="16"/>
    <field x="13"/>
    <field x="14"/>
  </rowFields>
  <rowItems count="13">
    <i>
      <x/>
      <x/>
      <x/>
      <x/>
    </i>
    <i>
      <x v="1"/>
      <x v="3"/>
      <x v="9"/>
      <x v="11"/>
    </i>
    <i r="1">
      <x v="4"/>
      <x v="9"/>
      <x v="4"/>
    </i>
    <i r="2">
      <x v="10"/>
      <x v="9"/>
    </i>
    <i>
      <x v="2"/>
      <x v="1"/>
      <x v="7"/>
      <x v="3"/>
    </i>
    <i r="2">
      <x v="8"/>
      <x v="10"/>
    </i>
    <i>
      <x v="3"/>
      <x v="3"/>
      <x v="5"/>
      <x v="3"/>
    </i>
    <i r="2">
      <x v="6"/>
      <x v="10"/>
    </i>
    <i>
      <x v="4"/>
      <x v="2"/>
      <x v="1"/>
      <x v="5"/>
    </i>
    <i r="2">
      <x v="2"/>
      <x v="7"/>
    </i>
    <i r="2">
      <x v="3"/>
      <x v="2"/>
    </i>
    <i r="2">
      <x v="4"/>
      <x v="6"/>
    </i>
    <i t="grand">
      <x/>
    </i>
  </rowItems>
  <colFields count="1">
    <field x="-2"/>
  </colFields>
  <colItems count="4">
    <i>
      <x/>
    </i>
    <i i="1">
      <x v="1"/>
    </i>
    <i i="2">
      <x v="2"/>
    </i>
    <i i="3">
      <x v="3"/>
    </i>
  </colItems>
  <dataFields count="4">
    <dataField name="Claimed Time" fld="9" baseField="16" baseItem="0"/>
    <dataField name="Claimed Profit Costs" fld="18" baseField="16" baseItem="0"/>
    <dataField name="Allowed Time" fld="10" baseField="16" baseItem="0"/>
    <dataField name="Allowed Profit Costs" fld="19" baseField="16" baseItem="0"/>
  </dataFields>
  <formats count="13">
    <format dxfId="346">
      <pivotArea outline="0" collapsedLevelsAreSubtotals="1" fieldPosition="0"/>
    </format>
    <format dxfId="345">
      <pivotArea outline="0" collapsedLevelsAreSubtotals="1" fieldPosition="0"/>
    </format>
    <format dxfId="344">
      <pivotArea outline="0" collapsedLevelsAreSubtotals="1" fieldPosition="0">
        <references count="1">
          <reference field="4294967294" count="1" selected="0">
            <x v="1"/>
          </reference>
        </references>
      </pivotArea>
    </format>
    <format dxfId="343">
      <pivotArea grandRow="1" outline="0" collapsedLevelsAreSubtotals="1" fieldPosition="0"/>
    </format>
    <format dxfId="342">
      <pivotArea type="all" dataOnly="0" outline="0" fieldPosition="0"/>
    </format>
    <format dxfId="341">
      <pivotArea outline="0" collapsedLevelsAreSubtotals="1" fieldPosition="0"/>
    </format>
    <format dxfId="340">
      <pivotArea field="12" type="button" dataOnly="0" labelOnly="1" outline="0"/>
    </format>
    <format dxfId="339">
      <pivotArea field="16" type="button" dataOnly="0" labelOnly="1" outline="0" axis="axisRow" fieldPosition="1"/>
    </format>
    <format dxfId="338">
      <pivotArea field="14" type="button" dataOnly="0" labelOnly="1" outline="0" axis="axisRow" fieldPosition="3"/>
    </format>
    <format dxfId="337">
      <pivotArea dataOnly="0" labelOnly="1" grandRow="1" outline="0" fieldPosition="0"/>
    </format>
    <format dxfId="336">
      <pivotArea dataOnly="0" labelOnly="1" outline="0" fieldPosition="0">
        <references count="1">
          <reference field="4294967294" count="4">
            <x v="0"/>
            <x v="1"/>
            <x v="2"/>
            <x v="3"/>
          </reference>
        </references>
      </pivotArea>
    </format>
    <format dxfId="335">
      <pivotArea dataOnly="0" labelOnly="1" outline="0" fieldPosition="0">
        <references count="1">
          <reference field="4294967294" count="4">
            <x v="0"/>
            <x v="1"/>
            <x v="2"/>
            <x v="3"/>
          </reference>
        </references>
      </pivotArea>
    </format>
    <format dxfId="334">
      <pivotArea dataOnly="0" labelOnly="1" outline="0" fieldPosition="0">
        <references count="1">
          <reference field="4294967294" count="1">
            <x v="1"/>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98B5949-DF9E-47DA-9594-CD1ABC94E811}" name="PivotTable2" cacheId="48" applyNumberFormats="0" applyBorderFormats="0" applyFontFormats="0" applyPatternFormats="0" applyAlignmentFormats="0" applyWidthHeightFormats="1" dataCaption="Values" grandTotalCaption=" " missingCaption=" " updatedVersion="7" minRefreshableVersion="3" showDrill="0" itemPrintTitles="1" createdVersion="6" indent="0" compact="0" compactData="0" multipleFieldFilters="0" fieldListSortAscending="1">
  <location ref="A3:O256" firstHeaderRow="0" firstDataRow="1" firstDataCol="9"/>
  <pivotFields count="27">
    <pivotField axis="axisRow" compact="0" numFmtId="1" outline="0" showAll="0" defaultSubtotal="0">
      <items count="2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s>
    </pivotField>
    <pivotField compact="0" outline="0" showAll="0"/>
    <pivotField axis="axisRow" compact="0" numFmtId="14" outline="0" showAll="0" defaultSubtotal="0">
      <items count="93">
        <item m="1" x="91"/>
        <item m="1" x="92"/>
        <item x="4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s>
    </pivotField>
    <pivotField name="Description" axis="axisRow" compact="0" outline="0" showAll="0" defaultSubtotal="0">
      <items count="198">
        <item m="1" x="195"/>
        <item m="1" x="197"/>
        <item m="1" x="196"/>
        <item m="1" x="19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s>
    </pivotField>
    <pivotField name="Party" axis="axisRow" compact="0" outline="0" showAll="0" defaultSubtotal="0">
      <items count="31">
        <item m="1" x="30"/>
        <item x="29"/>
        <item x="1"/>
        <item x="0"/>
        <item x="2"/>
        <item x="3"/>
        <item x="4"/>
        <item x="5"/>
        <item x="6"/>
        <item x="7"/>
        <item x="8"/>
        <item x="9"/>
        <item x="10"/>
        <item x="11"/>
        <item x="12"/>
        <item x="13"/>
        <item x="14"/>
        <item x="15"/>
        <item x="16"/>
        <item x="17"/>
        <item x="18"/>
        <item x="19"/>
        <item x="20"/>
        <item x="21"/>
        <item x="22"/>
        <item x="23"/>
        <item x="24"/>
        <item x="25"/>
        <item x="26"/>
        <item x="27"/>
        <item x="28"/>
      </items>
    </pivotField>
    <pivotField compact="0" outline="0" showAll="0"/>
    <pivotField name="Activity" compact="0" outline="0" showAll="0" defaultSubtotal="0">
      <items count="20">
        <item x="4"/>
        <item x="0"/>
        <item x="7"/>
        <item m="1" x="17"/>
        <item m="1" x="18"/>
        <item m="1" x="13"/>
        <item x="5"/>
        <item m="1" x="14"/>
        <item x="1"/>
        <item x="3"/>
        <item x="10"/>
        <item x="11"/>
        <item x="6"/>
        <item m="1" x="12"/>
        <item m="1" x="16"/>
        <item m="1" x="15"/>
        <item m="1" x="19"/>
        <item x="8"/>
        <item x="9"/>
        <item x="2"/>
      </items>
    </pivotField>
    <pivotField compact="0" outline="0" showAll="0"/>
    <pivotField name="Expense" compact="0" outline="0" showAll="0" defaultSubtotal="0">
      <items count="3">
        <item x="0"/>
        <item x="1"/>
        <item x="2"/>
      </items>
    </pivotField>
    <pivotField dataField="1" compact="0" numFmtId="167" outline="0" showAll="0" defaultSubtotal="0"/>
    <pivotField dataField="1" compact="0" numFmtId="167" outline="0" showAll="0" defaultSubtotal="0"/>
    <pivotField axis="axisRow" compact="0" outline="0" showAll="0" defaultSubtotal="0">
      <items count="13">
        <item m="1" x="12"/>
        <item m="1" x="11"/>
        <item x="4"/>
        <item x="0"/>
        <item x="1"/>
        <item x="2"/>
        <item x="3"/>
        <item x="5"/>
        <item x="6"/>
        <item x="7"/>
        <item x="8"/>
        <item x="9"/>
        <item x="10"/>
      </items>
    </pivotField>
    <pivotField axis="axisRow" compact="0" outline="0" showAll="0" defaultSubtotal="0">
      <items count="12">
        <item x="5"/>
        <item x="0"/>
        <item x="1"/>
        <item x="2"/>
        <item x="3"/>
        <item x="6"/>
        <item x="7"/>
        <item x="8"/>
        <item x="9"/>
        <item x="10"/>
        <item x="11"/>
        <item x="4"/>
      </items>
    </pivotField>
    <pivotField axis="axisRow" compact="0" numFmtId="169" outline="0" showAll="0" defaultSubtotal="0">
      <items count="11">
        <item x="4"/>
        <item x="0"/>
        <item x="1"/>
        <item x="2"/>
        <item x="3"/>
        <item x="5"/>
        <item x="6"/>
        <item x="7"/>
        <item x="8"/>
        <item x="9"/>
        <item x="10"/>
      </items>
    </pivotField>
    <pivotField axis="axisRow" compact="0" numFmtId="169" outline="0" showAll="0" defaultSubtotal="0">
      <items count="12">
        <item x="4"/>
        <item m="1" x="11"/>
        <item x="1"/>
        <item x="0"/>
        <item x="2"/>
        <item x="5"/>
        <item x="6"/>
        <item x="7"/>
        <item m="1" x="10"/>
        <item x="9"/>
        <item x="8"/>
        <item x="3"/>
      </items>
    </pivotField>
    <pivotField compact="0" outline="0" showAll="0"/>
    <pivotField name="Grade" compact="0" outline="0" showAll="0">
      <items count="7">
        <item x="4"/>
        <item x="0"/>
        <item x="1"/>
        <item x="2"/>
        <item x="3"/>
        <item m="1" x="5"/>
        <item t="default"/>
      </items>
    </pivotField>
    <pivotField compact="0" outline="0" showAll="0"/>
    <pivotField dataField="1" compact="0" numFmtId="167" outline="0" showAll="0"/>
    <pivotField dataField="1" compact="0" numFmtId="169" outline="0" showAll="0"/>
    <pivotField dataField="1" compact="0" outline="0" showAll="0"/>
    <pivotField dataField="1" compact="0" numFmtId="169" outline="0" showAll="0"/>
    <pivotField compact="0" outline="0" showAll="0"/>
    <pivotField compact="0" outline="0" showAll="0"/>
    <pivotField compact="0" outline="0" showAll="0"/>
    <pivotField axis="axisRow" compact="0" outline="0" showAll="0" defaultSubtotal="0">
      <items count="32">
        <item x="0"/>
        <item x="1"/>
        <item m="1" x="21"/>
        <item x="3"/>
        <item x="4"/>
        <item m="1" x="22"/>
        <item x="5"/>
        <item m="1" x="27"/>
        <item m="1" x="23"/>
        <item m="1" x="29"/>
        <item m="1" x="30"/>
        <item x="9"/>
        <item m="1" x="28"/>
        <item m="1" x="26"/>
        <item m="1" x="20"/>
        <item m="1" x="25"/>
        <item m="1" x="24"/>
        <item x="15"/>
        <item x="18"/>
        <item x="19"/>
        <item x="6"/>
        <item x="7"/>
        <item x="8"/>
        <item x="2"/>
        <item x="16"/>
        <item x="17"/>
        <item m="1" x="31"/>
        <item x="10"/>
        <item x="11"/>
        <item x="12"/>
        <item x="14"/>
        <item x="13"/>
      </items>
    </pivotField>
    <pivotField compact="0" outline="0" showAll="0"/>
  </pivotFields>
  <rowFields count="9">
    <field x="0"/>
    <field x="2"/>
    <field x="3"/>
    <field x="4"/>
    <field x="25"/>
    <field x="11"/>
    <field x="12"/>
    <field x="13"/>
    <field x="14"/>
  </rowFields>
  <rowItems count="253">
    <i>
      <x/>
      <x v="3"/>
      <x v="4"/>
      <x v="3"/>
      <x/>
      <x v="3"/>
      <x v="1"/>
      <x v="1"/>
      <x v="3"/>
    </i>
    <i>
      <x v="1"/>
      <x v="4"/>
      <x v="5"/>
      <x v="2"/>
      <x v="1"/>
      <x v="4"/>
      <x v="2"/>
      <x v="2"/>
      <x v="2"/>
    </i>
    <i>
      <x v="2"/>
      <x v="5"/>
      <x v="6"/>
      <x v="4"/>
      <x/>
      <x v="4"/>
      <x v="2"/>
      <x v="2"/>
      <x v="2"/>
    </i>
    <i>
      <x v="3"/>
      <x v="5"/>
      <x v="7"/>
      <x v="2"/>
      <x/>
      <x v="5"/>
      <x v="3"/>
      <x v="3"/>
      <x v="3"/>
    </i>
    <i>
      <x v="4"/>
      <x v="5"/>
      <x v="8"/>
      <x v="2"/>
      <x/>
      <x v="3"/>
      <x v="1"/>
      <x v="1"/>
      <x v="3"/>
    </i>
    <i>
      <x v="5"/>
      <x v="5"/>
      <x v="9"/>
      <x v="2"/>
      <x/>
      <x v="3"/>
      <x v="1"/>
      <x v="1"/>
      <x v="3"/>
    </i>
    <i>
      <x v="6"/>
      <x v="5"/>
      <x v="10"/>
      <x v="2"/>
      <x/>
      <x v="4"/>
      <x v="2"/>
      <x v="2"/>
      <x v="2"/>
    </i>
    <i>
      <x v="7"/>
      <x v="5"/>
      <x v="11"/>
      <x v="2"/>
      <x/>
      <x v="4"/>
      <x v="2"/>
      <x v="2"/>
      <x v="2"/>
    </i>
    <i>
      <x v="8"/>
      <x v="6"/>
      <x v="12"/>
      <x v="2"/>
      <x/>
      <x v="3"/>
      <x v="1"/>
      <x v="1"/>
      <x v="3"/>
    </i>
    <i>
      <x v="9"/>
      <x v="7"/>
      <x v="13"/>
      <x v="5"/>
      <x/>
      <x v="4"/>
      <x v="2"/>
      <x v="2"/>
      <x v="2"/>
    </i>
    <i>
      <x v="10"/>
      <x v="8"/>
      <x v="14"/>
      <x v="2"/>
      <x/>
      <x v="4"/>
      <x v="2"/>
      <x v="2"/>
      <x v="2"/>
    </i>
    <i>
      <x v="11"/>
      <x v="9"/>
      <x v="15"/>
      <x v="2"/>
      <x/>
      <x v="3"/>
      <x v="1"/>
      <x v="1"/>
      <x v="3"/>
    </i>
    <i>
      <x v="12"/>
      <x v="9"/>
      <x v="16"/>
      <x v="2"/>
      <x v="23"/>
      <x v="4"/>
      <x v="2"/>
      <x v="2"/>
      <x v="2"/>
    </i>
    <i>
      <x v="13"/>
      <x v="9"/>
      <x v="5"/>
      <x v="2"/>
      <x v="1"/>
      <x v="4"/>
      <x v="2"/>
      <x v="2"/>
      <x v="2"/>
    </i>
    <i>
      <x v="14"/>
      <x v="9"/>
      <x v="17"/>
      <x v="2"/>
      <x/>
      <x v="4"/>
      <x v="2"/>
      <x v="2"/>
      <x v="2"/>
    </i>
    <i>
      <x v="15"/>
      <x v="10"/>
      <x v="18"/>
      <x v="2"/>
      <x/>
      <x v="4"/>
      <x v="2"/>
      <x v="2"/>
      <x v="2"/>
    </i>
    <i>
      <x v="16"/>
      <x v="11"/>
      <x v="19"/>
      <x v="2"/>
      <x/>
      <x v="4"/>
      <x v="2"/>
      <x v="2"/>
      <x v="2"/>
    </i>
    <i>
      <x v="17"/>
      <x v="12"/>
      <x v="20"/>
      <x v="2"/>
      <x/>
      <x v="3"/>
      <x v="1"/>
      <x v="1"/>
      <x v="3"/>
    </i>
    <i>
      <x v="18"/>
      <x v="13"/>
      <x v="21"/>
      <x v="2"/>
      <x/>
      <x v="6"/>
      <x v="4"/>
      <x v="4"/>
      <x v="4"/>
    </i>
    <i>
      <x v="19"/>
      <x v="14"/>
      <x v="22"/>
      <x v="3"/>
      <x/>
      <x v="5"/>
      <x v="3"/>
      <x v="3"/>
      <x v="3"/>
    </i>
    <i>
      <x v="20"/>
      <x v="15"/>
      <x v="23"/>
      <x v="2"/>
      <x/>
      <x v="6"/>
      <x v="11"/>
      <x v="4"/>
      <x v="11"/>
    </i>
    <i>
      <x v="21"/>
      <x v="16"/>
      <x v="24"/>
      <x v="2"/>
      <x/>
      <x v="4"/>
      <x v="2"/>
      <x v="2"/>
      <x v="2"/>
    </i>
    <i>
      <x v="22"/>
      <x v="16"/>
      <x v="25"/>
      <x v="2"/>
      <x v="3"/>
      <x v="4"/>
      <x v="2"/>
      <x v="2"/>
      <x v="2"/>
    </i>
    <i>
      <x v="23"/>
      <x v="17"/>
      <x v="26"/>
      <x v="2"/>
      <x/>
      <x v="4"/>
      <x v="2"/>
      <x v="2"/>
      <x v="2"/>
    </i>
    <i>
      <x v="24"/>
      <x v="17"/>
      <x v="27"/>
      <x v="2"/>
      <x/>
      <x v="4"/>
      <x v="2"/>
      <x v="2"/>
      <x v="2"/>
    </i>
    <i>
      <x v="25"/>
      <x v="18"/>
      <x v="28"/>
      <x v="2"/>
      <x/>
      <x v="4"/>
      <x v="2"/>
      <x v="2"/>
      <x v="2"/>
    </i>
    <i>
      <x v="26"/>
      <x v="18"/>
      <x v="29"/>
      <x v="2"/>
      <x/>
      <x v="4"/>
      <x v="2"/>
      <x v="2"/>
      <x v="2"/>
    </i>
    <i>
      <x v="27"/>
      <x v="19"/>
      <x v="30"/>
      <x v="2"/>
      <x/>
      <x v="4"/>
      <x v="2"/>
      <x v="2"/>
      <x v="2"/>
    </i>
    <i>
      <x v="28"/>
      <x v="20"/>
      <x v="31"/>
      <x v="3"/>
      <x/>
      <x v="6"/>
      <x v="4"/>
      <x v="4"/>
      <x v="4"/>
    </i>
    <i>
      <x v="29"/>
      <x v="20"/>
      <x v="32"/>
      <x v="5"/>
      <x/>
      <x v="6"/>
      <x v="4"/>
      <x v="4"/>
      <x v="4"/>
    </i>
    <i>
      <x v="30"/>
      <x v="20"/>
      <x v="33"/>
      <x v="5"/>
      <x/>
      <x v="6"/>
      <x v="4"/>
      <x v="4"/>
      <x v="4"/>
    </i>
    <i>
      <x v="31"/>
      <x v="20"/>
      <x v="34"/>
      <x v="5"/>
      <x/>
      <x v="2"/>
      <x/>
      <x/>
      <x/>
    </i>
    <i>
      <x v="32"/>
      <x v="20"/>
      <x v="35"/>
      <x v="5"/>
      <x/>
      <x v="6"/>
      <x v="4"/>
      <x v="4"/>
      <x v="4"/>
    </i>
    <i>
      <x v="33"/>
      <x v="21"/>
      <x v="36"/>
      <x v="2"/>
      <x/>
      <x v="4"/>
      <x v="2"/>
      <x v="2"/>
      <x v="2"/>
    </i>
    <i>
      <x v="34"/>
      <x v="22"/>
      <x v="37"/>
      <x v="2"/>
      <x v="4"/>
      <x v="4"/>
      <x v="2"/>
      <x v="2"/>
      <x v="2"/>
    </i>
    <i>
      <x v="35"/>
      <x v="23"/>
      <x v="38"/>
      <x v="2"/>
      <x/>
      <x v="4"/>
      <x v="2"/>
      <x v="2"/>
      <x v="2"/>
    </i>
    <i>
      <x v="36"/>
      <x v="23"/>
      <x v="39"/>
      <x v="2"/>
      <x v="1"/>
      <x v="4"/>
      <x v="2"/>
      <x v="2"/>
      <x v="2"/>
    </i>
    <i>
      <x v="37"/>
      <x v="24"/>
      <x v="40"/>
      <x v="2"/>
      <x v="3"/>
      <x v="6"/>
      <x v="4"/>
      <x v="4"/>
      <x v="4"/>
    </i>
    <i>
      <x v="38"/>
      <x v="24"/>
      <x v="41"/>
      <x v="2"/>
      <x/>
      <x v="3"/>
      <x v="1"/>
      <x v="1"/>
      <x v="3"/>
    </i>
    <i>
      <x v="39"/>
      <x v="24"/>
      <x v="42"/>
      <x v="2"/>
      <x/>
      <x v="4"/>
      <x v="2"/>
      <x v="2"/>
      <x v="2"/>
    </i>
    <i>
      <x v="40"/>
      <x v="25"/>
      <x v="43"/>
      <x v="2"/>
      <x/>
      <x v="3"/>
      <x v="1"/>
      <x v="1"/>
      <x v="3"/>
    </i>
    <i>
      <x v="41"/>
      <x v="26"/>
      <x v="44"/>
      <x v="5"/>
      <x/>
      <x v="4"/>
      <x v="2"/>
      <x v="2"/>
      <x v="2"/>
    </i>
    <i>
      <x v="42"/>
      <x v="27"/>
      <x v="45"/>
      <x v="2"/>
      <x v="23"/>
      <x v="6"/>
      <x v="4"/>
      <x v="4"/>
      <x v="4"/>
    </i>
    <i>
      <x v="43"/>
      <x v="28"/>
      <x v="46"/>
      <x v="6"/>
      <x/>
      <x v="4"/>
      <x v="2"/>
      <x v="2"/>
      <x v="2"/>
    </i>
    <i>
      <x v="44"/>
      <x v="28"/>
      <x v="47"/>
      <x v="6"/>
      <x/>
      <x v="4"/>
      <x v="2"/>
      <x v="2"/>
      <x v="2"/>
    </i>
    <i>
      <x v="45"/>
      <x v="28"/>
      <x v="48"/>
      <x v="2"/>
      <x/>
      <x v="3"/>
      <x v="1"/>
      <x v="1"/>
      <x v="3"/>
    </i>
    <i>
      <x v="46"/>
      <x v="29"/>
      <x v="49"/>
      <x v="2"/>
      <x/>
      <x v="4"/>
      <x v="2"/>
      <x v="2"/>
      <x v="2"/>
    </i>
    <i>
      <x v="47"/>
      <x v="30"/>
      <x v="50"/>
      <x v="2"/>
      <x/>
      <x v="4"/>
      <x v="2"/>
      <x v="2"/>
      <x v="2"/>
    </i>
    <i>
      <x v="48"/>
      <x v="31"/>
      <x v="51"/>
      <x v="3"/>
      <x/>
      <x v="3"/>
      <x v="1"/>
      <x v="1"/>
      <x v="3"/>
    </i>
    <i>
      <x v="49"/>
      <x v="32"/>
      <x v="52"/>
      <x v="6"/>
      <x/>
      <x v="4"/>
      <x v="2"/>
      <x v="2"/>
      <x v="2"/>
    </i>
    <i>
      <x v="50"/>
      <x v="32"/>
      <x v="53"/>
      <x v="6"/>
      <x/>
      <x v="7"/>
      <x v="5"/>
      <x v="5"/>
      <x v="5"/>
    </i>
    <i>
      <x v="51"/>
      <x v="33"/>
      <x v="54"/>
      <x v="2"/>
      <x/>
      <x v="4"/>
      <x v="2"/>
      <x v="2"/>
      <x v="2"/>
    </i>
    <i>
      <x v="52"/>
      <x v="34"/>
      <x v="55"/>
      <x v="2"/>
      <x/>
      <x v="4"/>
      <x v="2"/>
      <x v="2"/>
      <x v="2"/>
    </i>
    <i>
      <x v="53"/>
      <x v="35"/>
      <x v="56"/>
      <x v="2"/>
      <x/>
      <x v="4"/>
      <x v="2"/>
      <x v="2"/>
      <x v="2"/>
    </i>
    <i>
      <x v="54"/>
      <x v="36"/>
      <x v="57"/>
      <x v="6"/>
      <x/>
      <x v="4"/>
      <x v="2"/>
      <x v="2"/>
      <x v="2"/>
    </i>
    <i>
      <x v="55"/>
      <x v="36"/>
      <x v="53"/>
      <x v="6"/>
      <x/>
      <x v="7"/>
      <x v="5"/>
      <x v="5"/>
      <x v="5"/>
    </i>
    <i>
      <x v="56"/>
      <x v="37"/>
      <x v="58"/>
      <x v="2"/>
      <x/>
      <x v="4"/>
      <x v="2"/>
      <x v="2"/>
      <x v="2"/>
    </i>
    <i>
      <x v="57"/>
      <x v="38"/>
      <x v="59"/>
      <x v="5"/>
      <x/>
      <x v="4"/>
      <x v="2"/>
      <x v="2"/>
      <x v="2"/>
    </i>
    <i>
      <x v="58"/>
      <x v="38"/>
      <x v="60"/>
      <x v="2"/>
      <x v="23"/>
      <x v="4"/>
      <x v="2"/>
      <x v="2"/>
      <x v="2"/>
    </i>
    <i>
      <x v="59"/>
      <x v="38"/>
      <x v="61"/>
      <x v="2"/>
      <x v="23"/>
      <x v="4"/>
      <x v="2"/>
      <x v="2"/>
      <x v="2"/>
    </i>
    <i>
      <x v="60"/>
      <x v="38"/>
      <x v="5"/>
      <x v="2"/>
      <x v="1"/>
      <x v="4"/>
      <x v="2"/>
      <x v="2"/>
      <x v="2"/>
    </i>
    <i>
      <x v="61"/>
      <x v="39"/>
      <x v="62"/>
      <x v="2"/>
      <x/>
      <x v="3"/>
      <x v="1"/>
      <x v="1"/>
      <x v="3"/>
    </i>
    <i>
      <x v="62"/>
      <x v="40"/>
      <x v="57"/>
      <x v="6"/>
      <x/>
      <x v="4"/>
      <x v="2"/>
      <x v="2"/>
      <x v="2"/>
    </i>
    <i>
      <x v="63"/>
      <x v="40"/>
      <x v="53"/>
      <x v="6"/>
      <x/>
      <x v="7"/>
      <x v="5"/>
      <x v="5"/>
      <x v="5"/>
    </i>
    <i>
      <x v="64"/>
      <x v="40"/>
      <x v="63"/>
      <x v="2"/>
      <x/>
      <x v="4"/>
      <x v="2"/>
      <x v="2"/>
      <x v="2"/>
    </i>
    <i>
      <x v="65"/>
      <x v="41"/>
      <x v="64"/>
      <x v="2"/>
      <x v="3"/>
      <x v="4"/>
      <x v="2"/>
      <x v="2"/>
      <x v="2"/>
    </i>
    <i>
      <x v="66"/>
      <x v="42"/>
      <x v="65"/>
      <x v="2"/>
      <x/>
      <x v="4"/>
      <x v="2"/>
      <x v="2"/>
      <x v="2"/>
    </i>
    <i>
      <x v="67"/>
      <x v="42"/>
      <x v="66"/>
      <x v="2"/>
      <x v="1"/>
      <x v="4"/>
      <x v="2"/>
      <x v="2"/>
      <x v="2"/>
    </i>
    <i>
      <x v="68"/>
      <x v="43"/>
      <x v="67"/>
      <x v="3"/>
      <x/>
      <x v="3"/>
      <x v="1"/>
      <x v="1"/>
      <x v="3"/>
    </i>
    <i>
      <x v="69"/>
      <x v="43"/>
      <x v="68"/>
      <x v="2"/>
      <x/>
      <x v="4"/>
      <x v="2"/>
      <x v="2"/>
      <x v="2"/>
    </i>
    <i>
      <x v="70"/>
      <x v="43"/>
      <x v="69"/>
      <x v="2"/>
      <x/>
      <x v="4"/>
      <x v="2"/>
      <x v="2"/>
      <x v="2"/>
    </i>
    <i>
      <x v="71"/>
      <x v="43"/>
      <x v="70"/>
      <x v="2"/>
      <x/>
      <x v="4"/>
      <x v="2"/>
      <x v="2"/>
      <x v="2"/>
    </i>
    <i>
      <x v="72"/>
      <x v="44"/>
      <x v="71"/>
      <x v="5"/>
      <x/>
      <x v="4"/>
      <x v="2"/>
      <x v="2"/>
      <x v="2"/>
    </i>
    <i>
      <x v="73"/>
      <x v="44"/>
      <x v="72"/>
      <x v="6"/>
      <x/>
      <x v="4"/>
      <x v="2"/>
      <x v="2"/>
      <x v="2"/>
    </i>
    <i>
      <x v="74"/>
      <x v="44"/>
      <x v="53"/>
      <x v="6"/>
      <x/>
      <x v="7"/>
      <x v="5"/>
      <x v="5"/>
      <x v="5"/>
    </i>
    <i>
      <x v="75"/>
      <x v="44"/>
      <x v="73"/>
      <x v="2"/>
      <x v="6"/>
      <x v="4"/>
      <x v="2"/>
      <x v="2"/>
      <x v="2"/>
    </i>
    <i>
      <x v="76"/>
      <x v="44"/>
      <x v="74"/>
      <x v="2"/>
      <x/>
      <x v="4"/>
      <x v="2"/>
      <x v="2"/>
      <x v="2"/>
    </i>
    <i>
      <x v="77"/>
      <x v="44"/>
      <x v="75"/>
      <x v="2"/>
      <x/>
      <x v="4"/>
      <x v="2"/>
      <x v="2"/>
      <x v="2"/>
    </i>
    <i>
      <x v="78"/>
      <x v="45"/>
      <x v="76"/>
      <x v="2"/>
      <x/>
      <x v="4"/>
      <x v="2"/>
      <x v="2"/>
      <x v="2"/>
    </i>
    <i>
      <x v="79"/>
      <x v="2"/>
      <x v="77"/>
      <x v="3"/>
      <x/>
      <x v="6"/>
      <x v="4"/>
      <x v="4"/>
      <x v="4"/>
    </i>
    <i>
      <x v="80"/>
      <x v="2"/>
      <x v="78"/>
      <x v="3"/>
      <x/>
      <x v="3"/>
      <x v="1"/>
      <x v="1"/>
      <x v="3"/>
    </i>
    <i>
      <x v="81"/>
      <x v="2"/>
      <x v="79"/>
      <x v="3"/>
      <x/>
      <x v="5"/>
      <x v="3"/>
      <x v="3"/>
      <x v="3"/>
    </i>
    <i>
      <x v="82"/>
      <x v="2"/>
      <x v="80"/>
      <x v="3"/>
      <x/>
      <x v="4"/>
      <x v="2"/>
      <x v="2"/>
      <x v="2"/>
    </i>
    <i>
      <x v="83"/>
      <x v="2"/>
      <x v="81"/>
      <x v="3"/>
      <x/>
      <x v="6"/>
      <x v="4"/>
      <x v="4"/>
      <x v="4"/>
    </i>
    <i>
      <x v="84"/>
      <x v="2"/>
      <x v="82"/>
      <x v="3"/>
      <x/>
      <x v="3"/>
      <x v="1"/>
      <x v="1"/>
      <x v="3"/>
    </i>
    <i>
      <x v="85"/>
      <x v="2"/>
      <x v="83"/>
      <x v="3"/>
      <x/>
      <x v="5"/>
      <x v="3"/>
      <x v="3"/>
      <x v="3"/>
    </i>
    <i>
      <x v="86"/>
      <x v="2"/>
      <x v="84"/>
      <x v="3"/>
      <x/>
      <x v="4"/>
      <x v="2"/>
      <x v="2"/>
      <x v="2"/>
    </i>
    <i>
      <x v="87"/>
      <x v="2"/>
      <x v="85"/>
      <x v="7"/>
      <x/>
      <x v="4"/>
      <x v="2"/>
      <x v="2"/>
      <x v="2"/>
    </i>
    <i>
      <x v="88"/>
      <x v="2"/>
      <x v="86"/>
      <x v="7"/>
      <x/>
      <x v="4"/>
      <x v="2"/>
      <x v="2"/>
      <x v="2"/>
    </i>
    <i>
      <x v="89"/>
      <x v="2"/>
      <x v="87"/>
      <x v="7"/>
      <x/>
      <x v="3"/>
      <x v="1"/>
      <x v="1"/>
      <x v="3"/>
    </i>
    <i>
      <x v="90"/>
      <x v="2"/>
      <x v="88"/>
      <x v="4"/>
      <x/>
      <x v="4"/>
      <x v="2"/>
      <x v="2"/>
      <x v="2"/>
    </i>
    <i>
      <x v="91"/>
      <x v="2"/>
      <x v="89"/>
      <x v="8"/>
      <x/>
      <x v="4"/>
      <x v="2"/>
      <x v="2"/>
      <x v="2"/>
    </i>
    <i>
      <x v="92"/>
      <x v="2"/>
      <x v="87"/>
      <x v="8"/>
      <x/>
      <x v="3"/>
      <x v="1"/>
      <x v="1"/>
      <x v="3"/>
    </i>
    <i>
      <x v="93"/>
      <x v="2"/>
      <x v="88"/>
      <x v="9"/>
      <x/>
      <x v="4"/>
      <x v="2"/>
      <x v="2"/>
      <x v="2"/>
    </i>
    <i>
      <x v="94"/>
      <x v="2"/>
      <x v="90"/>
      <x v="10"/>
      <x/>
      <x v="4"/>
      <x v="2"/>
      <x v="2"/>
      <x v="2"/>
    </i>
    <i>
      <x v="95"/>
      <x v="2"/>
      <x v="88"/>
      <x v="11"/>
      <x/>
      <x v="4"/>
      <x v="2"/>
      <x v="2"/>
      <x v="2"/>
    </i>
    <i>
      <x v="96"/>
      <x v="2"/>
      <x v="87"/>
      <x v="12"/>
      <x v="20"/>
      <x v="4"/>
      <x v="2"/>
      <x v="2"/>
      <x v="2"/>
    </i>
    <i>
      <x v="97"/>
      <x v="2"/>
      <x v="87"/>
      <x v="12"/>
      <x v="20"/>
      <x v="5"/>
      <x v="3"/>
      <x v="3"/>
      <x v="3"/>
    </i>
    <i>
      <x v="98"/>
      <x v="2"/>
      <x v="91"/>
      <x v="13"/>
      <x v="21"/>
      <x v="4"/>
      <x v="2"/>
      <x v="2"/>
      <x v="2"/>
    </i>
    <i>
      <x v="99"/>
      <x v="2"/>
      <x v="92"/>
      <x v="5"/>
      <x/>
      <x v="4"/>
      <x v="2"/>
      <x v="2"/>
      <x v="2"/>
    </i>
    <i>
      <x v="100"/>
      <x v="2"/>
      <x v="88"/>
      <x v="5"/>
      <x/>
      <x v="4"/>
      <x v="2"/>
      <x v="2"/>
      <x v="2"/>
    </i>
    <i>
      <x v="101"/>
      <x v="2"/>
      <x v="93"/>
      <x v="14"/>
      <x/>
      <x v="4"/>
      <x v="2"/>
      <x v="2"/>
      <x v="2"/>
    </i>
    <i>
      <x v="102"/>
      <x v="2"/>
      <x v="81"/>
      <x v="15"/>
      <x/>
      <x v="4"/>
      <x v="2"/>
      <x v="2"/>
      <x v="2"/>
    </i>
    <i>
      <x v="103"/>
      <x v="2"/>
      <x v="87"/>
      <x v="16"/>
      <x/>
      <x v="4"/>
      <x v="2"/>
      <x v="2"/>
      <x v="2"/>
    </i>
    <i>
      <x v="104"/>
      <x v="2"/>
      <x v="93"/>
      <x v="17"/>
      <x/>
      <x v="4"/>
      <x v="2"/>
      <x v="2"/>
      <x v="2"/>
    </i>
    <i>
      <x v="105"/>
      <x v="2"/>
      <x v="91"/>
      <x v="17"/>
      <x v="21"/>
      <x v="4"/>
      <x v="2"/>
      <x v="2"/>
      <x v="2"/>
    </i>
    <i>
      <x v="106"/>
      <x v="2"/>
      <x v="94"/>
      <x v="18"/>
      <x/>
      <x v="4"/>
      <x v="2"/>
      <x v="2"/>
      <x v="2"/>
    </i>
    <i>
      <x v="107"/>
      <x v="2"/>
      <x v="81"/>
      <x v="18"/>
      <x/>
      <x v="4"/>
      <x v="2"/>
      <x v="2"/>
      <x v="2"/>
    </i>
    <i>
      <x v="108"/>
      <x v="2"/>
      <x v="91"/>
      <x v="19"/>
      <x/>
      <x v="4"/>
      <x v="2"/>
      <x v="2"/>
      <x v="2"/>
    </i>
    <i>
      <x v="109"/>
      <x v="2"/>
      <x v="87"/>
      <x v="20"/>
      <x/>
      <x v="4"/>
      <x v="2"/>
      <x v="2"/>
      <x v="2"/>
    </i>
    <i>
      <x v="110"/>
      <x v="2"/>
      <x v="90"/>
      <x v="21"/>
      <x/>
      <x v="4"/>
      <x v="2"/>
      <x v="2"/>
      <x v="2"/>
    </i>
    <i>
      <x v="111"/>
      <x v="2"/>
      <x v="95"/>
      <x v="21"/>
      <x/>
      <x v="4"/>
      <x v="2"/>
      <x v="2"/>
      <x v="2"/>
    </i>
    <i>
      <x v="112"/>
      <x v="2"/>
      <x v="87"/>
      <x v="22"/>
      <x/>
      <x v="4"/>
      <x v="2"/>
      <x v="2"/>
      <x v="2"/>
    </i>
    <i>
      <x v="113"/>
      <x v="2"/>
      <x v="87"/>
      <x v="23"/>
      <x/>
      <x v="4"/>
      <x v="2"/>
      <x v="2"/>
      <x v="2"/>
    </i>
    <i>
      <x v="114"/>
      <x v="2"/>
      <x v="85"/>
      <x v="24"/>
      <x/>
      <x v="4"/>
      <x v="2"/>
      <x v="2"/>
      <x v="2"/>
    </i>
    <i>
      <x v="115"/>
      <x v="2"/>
      <x v="95"/>
      <x v="24"/>
      <x/>
      <x v="4"/>
      <x v="2"/>
      <x v="2"/>
      <x v="2"/>
    </i>
    <i>
      <x v="116"/>
      <x v="2"/>
      <x v="85"/>
      <x v="25"/>
      <x/>
      <x v="4"/>
      <x v="2"/>
      <x v="2"/>
      <x v="2"/>
    </i>
    <i>
      <x v="117"/>
      <x v="2"/>
      <x v="93"/>
      <x v="26"/>
      <x/>
      <x v="4"/>
      <x v="2"/>
      <x v="2"/>
      <x v="2"/>
    </i>
    <i>
      <x v="118"/>
      <x v="2"/>
      <x v="96"/>
      <x v="27"/>
      <x v="22"/>
      <x v="4"/>
      <x v="2"/>
      <x v="2"/>
      <x v="2"/>
    </i>
    <i>
      <x v="119"/>
      <x v="2"/>
      <x v="94"/>
      <x v="28"/>
      <x/>
      <x v="4"/>
      <x v="2"/>
      <x v="2"/>
      <x v="2"/>
    </i>
    <i>
      <x v="120"/>
      <x v="2"/>
      <x v="91"/>
      <x v="28"/>
      <x/>
      <x v="4"/>
      <x v="2"/>
      <x v="2"/>
      <x v="2"/>
    </i>
    <i>
      <x v="121"/>
      <x v="2"/>
      <x v="87"/>
      <x v="29"/>
      <x/>
      <x v="4"/>
      <x v="2"/>
      <x v="2"/>
      <x v="2"/>
    </i>
    <i>
      <x v="122"/>
      <x v="46"/>
      <x v="97"/>
      <x v="2"/>
      <x/>
      <x v="8"/>
      <x v="6"/>
      <x v="6"/>
      <x v="6"/>
    </i>
    <i>
      <x v="123"/>
      <x v="47"/>
      <x v="98"/>
      <x v="2"/>
      <x/>
      <x v="8"/>
      <x v="6"/>
      <x v="6"/>
      <x v="6"/>
    </i>
    <i>
      <x v="124"/>
      <x v="47"/>
      <x v="99"/>
      <x v="2"/>
      <x v="23"/>
      <x v="8"/>
      <x v="6"/>
      <x v="6"/>
      <x v="6"/>
    </i>
    <i>
      <x v="125"/>
      <x v="47"/>
      <x v="100"/>
      <x v="2"/>
      <x v="23"/>
      <x v="8"/>
      <x v="6"/>
      <x v="6"/>
      <x v="6"/>
    </i>
    <i>
      <x v="126"/>
      <x v="47"/>
      <x v="101"/>
      <x v="2"/>
      <x/>
      <x v="8"/>
      <x v="6"/>
      <x v="6"/>
      <x v="6"/>
    </i>
    <i>
      <x v="127"/>
      <x v="47"/>
      <x v="5"/>
      <x v="2"/>
      <x v="1"/>
      <x v="8"/>
      <x v="6"/>
      <x v="6"/>
      <x v="6"/>
    </i>
    <i>
      <x v="128"/>
      <x v="48"/>
      <x v="102"/>
      <x v="6"/>
      <x/>
      <x v="8"/>
      <x v="6"/>
      <x v="6"/>
      <x v="6"/>
    </i>
    <i>
      <x v="129"/>
      <x v="48"/>
      <x v="53"/>
      <x v="6"/>
      <x/>
      <x v="9"/>
      <x v="7"/>
      <x v="7"/>
      <x v="7"/>
    </i>
    <i>
      <x v="130"/>
      <x v="48"/>
      <x v="103"/>
      <x v="2"/>
      <x/>
      <x v="8"/>
      <x v="6"/>
      <x v="6"/>
      <x v="6"/>
    </i>
    <i>
      <x v="131"/>
      <x v="49"/>
      <x v="104"/>
      <x v="2"/>
      <x v="11"/>
      <x v="8"/>
      <x v="6"/>
      <x v="6"/>
      <x v="6"/>
    </i>
    <i>
      <x v="132"/>
      <x v="50"/>
      <x v="105"/>
      <x v="18"/>
      <x/>
      <x v="8"/>
      <x v="6"/>
      <x v="6"/>
      <x v="6"/>
    </i>
    <i>
      <x v="133"/>
      <x v="50"/>
      <x v="106"/>
      <x v="2"/>
      <x/>
      <x v="8"/>
      <x v="6"/>
      <x v="6"/>
      <x v="6"/>
    </i>
    <i>
      <x v="134"/>
      <x v="50"/>
      <x v="107"/>
      <x v="2"/>
      <x/>
      <x v="8"/>
      <x v="6"/>
      <x v="6"/>
      <x v="6"/>
    </i>
    <i>
      <x v="135"/>
      <x v="50"/>
      <x v="108"/>
      <x v="2"/>
      <x/>
      <x v="8"/>
      <x v="6"/>
      <x v="6"/>
      <x v="6"/>
    </i>
    <i>
      <x v="136"/>
      <x v="50"/>
      <x v="109"/>
      <x v="2"/>
      <x v="23"/>
      <x v="8"/>
      <x v="6"/>
      <x v="6"/>
      <x v="6"/>
    </i>
    <i>
      <x v="137"/>
      <x v="51"/>
      <x v="110"/>
      <x v="2"/>
      <x/>
      <x v="10"/>
      <x v="8"/>
      <x v="8"/>
      <x v="10"/>
    </i>
    <i>
      <x v="138"/>
      <x v="52"/>
      <x v="111"/>
      <x v="6"/>
      <x/>
      <x v="8"/>
      <x v="6"/>
      <x v="6"/>
      <x v="6"/>
    </i>
    <i>
      <x v="139"/>
      <x v="52"/>
      <x v="53"/>
      <x v="6"/>
      <x/>
      <x v="9"/>
      <x v="7"/>
      <x v="7"/>
      <x v="7"/>
    </i>
    <i>
      <x v="140"/>
      <x v="53"/>
      <x v="112"/>
      <x v="5"/>
      <x/>
      <x v="8"/>
      <x v="6"/>
      <x v="6"/>
      <x v="6"/>
    </i>
    <i>
      <x v="141"/>
      <x v="53"/>
      <x v="113"/>
      <x v="2"/>
      <x/>
      <x v="8"/>
      <x v="6"/>
      <x v="6"/>
      <x v="6"/>
    </i>
    <i>
      <x v="142"/>
      <x v="53"/>
      <x v="114"/>
      <x v="2"/>
      <x/>
      <x v="8"/>
      <x v="6"/>
      <x v="6"/>
      <x v="6"/>
    </i>
    <i>
      <x v="143"/>
      <x v="53"/>
      <x v="115"/>
      <x v="2"/>
      <x v="23"/>
      <x v="8"/>
      <x v="6"/>
      <x v="6"/>
      <x v="6"/>
    </i>
    <i>
      <x v="144"/>
      <x v="53"/>
      <x v="116"/>
      <x v="2"/>
      <x/>
      <x v="8"/>
      <x v="6"/>
      <x v="6"/>
      <x v="6"/>
    </i>
    <i>
      <x v="145"/>
      <x v="53"/>
      <x v="117"/>
      <x v="2"/>
      <x/>
      <x v="8"/>
      <x v="6"/>
      <x v="6"/>
      <x v="6"/>
    </i>
    <i>
      <x v="146"/>
      <x v="54"/>
      <x v="118"/>
      <x v="2"/>
      <x/>
      <x v="8"/>
      <x v="6"/>
      <x v="6"/>
      <x v="6"/>
    </i>
    <i>
      <x v="147"/>
      <x v="54"/>
      <x v="119"/>
      <x v="2"/>
      <x/>
      <x v="8"/>
      <x v="6"/>
      <x v="6"/>
      <x v="6"/>
    </i>
    <i>
      <x v="148"/>
      <x v="54"/>
      <x v="120"/>
      <x v="2"/>
      <x/>
      <x v="8"/>
      <x v="6"/>
      <x v="6"/>
      <x v="6"/>
    </i>
    <i>
      <x v="149"/>
      <x v="54"/>
      <x v="121"/>
      <x v="2"/>
      <x/>
      <x v="8"/>
      <x v="6"/>
      <x v="6"/>
      <x v="6"/>
    </i>
    <i>
      <x v="150"/>
      <x v="54"/>
      <x v="122"/>
      <x v="2"/>
      <x/>
      <x v="8"/>
      <x v="6"/>
      <x v="6"/>
      <x v="6"/>
    </i>
    <i>
      <x v="151"/>
      <x v="55"/>
      <x v="123"/>
      <x v="2"/>
      <x v="27"/>
      <x v="10"/>
      <x v="8"/>
      <x v="8"/>
      <x v="10"/>
    </i>
    <i>
      <x v="152"/>
      <x v="55"/>
      <x v="124"/>
      <x v="2"/>
      <x/>
      <x v="8"/>
      <x v="6"/>
      <x v="6"/>
      <x v="6"/>
    </i>
    <i>
      <x v="153"/>
      <x v="55"/>
      <x v="125"/>
      <x v="2"/>
      <x/>
      <x v="10"/>
      <x v="8"/>
      <x v="8"/>
      <x v="10"/>
    </i>
    <i>
      <x v="154"/>
      <x v="56"/>
      <x v="126"/>
      <x v="2"/>
      <x/>
      <x v="8"/>
      <x v="6"/>
      <x v="6"/>
      <x v="6"/>
    </i>
    <i>
      <x v="155"/>
      <x v="56"/>
      <x v="127"/>
      <x v="2"/>
      <x/>
      <x v="8"/>
      <x v="6"/>
      <x v="6"/>
      <x v="6"/>
    </i>
    <i>
      <x v="156"/>
      <x v="57"/>
      <x v="128"/>
      <x v="2"/>
      <x v="27"/>
      <x v="8"/>
      <x v="6"/>
      <x v="6"/>
      <x v="6"/>
    </i>
    <i>
      <x v="157"/>
      <x v="57"/>
      <x v="129"/>
      <x v="2"/>
      <x/>
      <x v="8"/>
      <x v="6"/>
      <x v="6"/>
      <x v="6"/>
    </i>
    <i>
      <x v="158"/>
      <x v="57"/>
      <x v="130"/>
      <x v="2"/>
      <x/>
      <x v="8"/>
      <x v="6"/>
      <x v="6"/>
      <x v="6"/>
    </i>
    <i>
      <x v="159"/>
      <x v="57"/>
      <x v="131"/>
      <x v="2"/>
      <x v="23"/>
      <x v="8"/>
      <x v="6"/>
      <x v="6"/>
      <x v="6"/>
    </i>
    <i>
      <x v="160"/>
      <x v="57"/>
      <x v="132"/>
      <x v="2"/>
      <x v="27"/>
      <x v="8"/>
      <x v="6"/>
      <x v="6"/>
      <x v="6"/>
    </i>
    <i>
      <x v="161"/>
      <x v="58"/>
      <x v="133"/>
      <x v="2"/>
      <x/>
      <x v="10"/>
      <x v="8"/>
      <x v="8"/>
      <x v="10"/>
    </i>
    <i>
      <x v="162"/>
      <x v="58"/>
      <x v="134"/>
      <x v="2"/>
      <x/>
      <x v="8"/>
      <x v="6"/>
      <x v="6"/>
      <x v="6"/>
    </i>
    <i>
      <x v="163"/>
      <x v="58"/>
      <x v="135"/>
      <x v="2"/>
      <x v="28"/>
      <x v="10"/>
      <x v="8"/>
      <x v="8"/>
      <x v="10"/>
    </i>
    <i>
      <x v="164"/>
      <x v="59"/>
      <x v="136"/>
      <x v="7"/>
      <x/>
      <x v="8"/>
      <x v="6"/>
      <x v="6"/>
      <x v="6"/>
    </i>
    <i>
      <x v="165"/>
      <x v="59"/>
      <x v="5"/>
      <x v="2"/>
      <x v="1"/>
      <x v="8"/>
      <x v="6"/>
      <x v="6"/>
      <x v="6"/>
    </i>
    <i>
      <x v="166"/>
      <x v="59"/>
      <x v="137"/>
      <x v="2"/>
      <x/>
      <x v="11"/>
      <x v="9"/>
      <x v="9"/>
      <x v="9"/>
    </i>
    <i>
      <x v="167"/>
      <x v="59"/>
      <x v="138"/>
      <x v="2"/>
      <x/>
      <x v="11"/>
      <x v="9"/>
      <x v="9"/>
      <x v="9"/>
    </i>
    <i>
      <x v="168"/>
      <x v="60"/>
      <x v="57"/>
      <x v="6"/>
      <x/>
      <x v="8"/>
      <x v="6"/>
      <x v="6"/>
      <x v="6"/>
    </i>
    <i>
      <x v="169"/>
      <x v="60"/>
      <x v="53"/>
      <x v="6"/>
      <x/>
      <x v="9"/>
      <x v="7"/>
      <x v="7"/>
      <x v="7"/>
    </i>
    <i>
      <x v="170"/>
      <x v="60"/>
      <x v="139"/>
      <x v="2"/>
      <x/>
      <x v="8"/>
      <x v="6"/>
      <x v="6"/>
      <x v="6"/>
    </i>
    <i>
      <x v="171"/>
      <x v="61"/>
      <x v="140"/>
      <x v="3"/>
      <x/>
      <x v="12"/>
      <x v="10"/>
      <x v="10"/>
      <x v="10"/>
    </i>
    <i>
      <x v="172"/>
      <x v="61"/>
      <x v="141"/>
      <x v="2"/>
      <x/>
      <x v="8"/>
      <x v="6"/>
      <x v="6"/>
      <x v="6"/>
    </i>
    <i>
      <x v="173"/>
      <x v="62"/>
      <x v="142"/>
      <x v="2"/>
      <x/>
      <x v="8"/>
      <x v="6"/>
      <x v="6"/>
      <x v="6"/>
    </i>
    <i>
      <x v="174"/>
      <x v="63"/>
      <x v="143"/>
      <x v="2"/>
      <x/>
      <x v="8"/>
      <x v="6"/>
      <x v="6"/>
      <x v="6"/>
    </i>
    <i>
      <x v="175"/>
      <x v="64"/>
      <x v="144"/>
      <x v="6"/>
      <x/>
      <x v="8"/>
      <x v="6"/>
      <x v="6"/>
      <x v="6"/>
    </i>
    <i>
      <x v="176"/>
      <x v="64"/>
      <x v="53"/>
      <x v="6"/>
      <x/>
      <x v="8"/>
      <x v="6"/>
      <x v="6"/>
      <x v="6"/>
    </i>
    <i>
      <x v="177"/>
      <x v="64"/>
      <x v="145"/>
      <x v="2"/>
      <x/>
      <x v="8"/>
      <x v="6"/>
      <x v="6"/>
      <x v="6"/>
    </i>
    <i>
      <x v="178"/>
      <x v="65"/>
      <x v="146"/>
      <x v="5"/>
      <x/>
      <x v="8"/>
      <x v="6"/>
      <x v="6"/>
      <x v="6"/>
    </i>
    <i>
      <x v="179"/>
      <x v="65"/>
      <x v="147"/>
      <x v="18"/>
      <x/>
      <x v="8"/>
      <x v="6"/>
      <x v="6"/>
      <x v="6"/>
    </i>
    <i>
      <x v="180"/>
      <x v="65"/>
      <x v="148"/>
      <x v="2"/>
      <x/>
      <x v="8"/>
      <x v="6"/>
      <x v="6"/>
      <x v="6"/>
    </i>
    <i>
      <x v="181"/>
      <x v="65"/>
      <x v="149"/>
      <x v="2"/>
      <x/>
      <x v="8"/>
      <x v="6"/>
      <x v="6"/>
      <x v="6"/>
    </i>
    <i>
      <x v="182"/>
      <x v="65"/>
      <x v="150"/>
      <x v="2"/>
      <x/>
      <x v="8"/>
      <x v="6"/>
      <x v="6"/>
      <x v="6"/>
    </i>
    <i>
      <x v="183"/>
      <x v="65"/>
      <x v="5"/>
      <x v="2"/>
      <x v="1"/>
      <x v="8"/>
      <x v="6"/>
      <x v="6"/>
      <x v="6"/>
    </i>
    <i>
      <x v="184"/>
      <x v="65"/>
      <x v="151"/>
      <x v="2"/>
      <x v="29"/>
      <x v="10"/>
      <x v="8"/>
      <x v="8"/>
      <x v="10"/>
    </i>
    <i>
      <x v="185"/>
      <x v="66"/>
      <x v="152"/>
      <x v="2"/>
      <x/>
      <x v="8"/>
      <x v="6"/>
      <x v="6"/>
      <x v="6"/>
    </i>
    <i>
      <x v="186"/>
      <x v="66"/>
      <x v="153"/>
      <x v="2"/>
      <x/>
      <x v="8"/>
      <x v="6"/>
      <x v="6"/>
      <x v="6"/>
    </i>
    <i>
      <x v="187"/>
      <x v="67"/>
      <x v="154"/>
      <x v="2"/>
      <x/>
      <x v="8"/>
      <x v="6"/>
      <x v="6"/>
      <x v="6"/>
    </i>
    <i>
      <x v="188"/>
      <x v="67"/>
      <x v="155"/>
      <x v="2"/>
      <x/>
      <x v="8"/>
      <x v="6"/>
      <x v="6"/>
      <x v="6"/>
    </i>
    <i>
      <x v="189"/>
      <x v="67"/>
      <x v="156"/>
      <x v="2"/>
      <x/>
      <x v="8"/>
      <x v="6"/>
      <x v="6"/>
      <x v="6"/>
    </i>
    <i>
      <x v="190"/>
      <x v="68"/>
      <x v="157"/>
      <x v="18"/>
      <x/>
      <x v="8"/>
      <x v="6"/>
      <x v="6"/>
      <x v="6"/>
    </i>
    <i>
      <x v="191"/>
      <x v="69"/>
      <x v="158"/>
      <x v="6"/>
      <x/>
      <x v="8"/>
      <x v="6"/>
      <x v="6"/>
      <x v="6"/>
    </i>
    <i>
      <x v="192"/>
      <x v="69"/>
      <x v="53"/>
      <x v="6"/>
      <x/>
      <x v="9"/>
      <x v="7"/>
      <x v="7"/>
      <x v="7"/>
    </i>
    <i>
      <x v="193"/>
      <x v="69"/>
      <x v="139"/>
      <x v="2"/>
      <x/>
      <x v="8"/>
      <x v="6"/>
      <x v="6"/>
      <x v="6"/>
    </i>
    <i>
      <x v="194"/>
      <x v="70"/>
      <x v="159"/>
      <x v="6"/>
      <x v="31"/>
      <x v="8"/>
      <x v="6"/>
      <x v="6"/>
      <x v="6"/>
    </i>
    <i>
      <x v="195"/>
      <x v="70"/>
      <x v="53"/>
      <x v="6"/>
      <x/>
      <x v="8"/>
      <x v="6"/>
      <x v="6"/>
      <x v="6"/>
    </i>
    <i>
      <x v="196"/>
      <x v="71"/>
      <x v="160"/>
      <x v="2"/>
      <x/>
      <x v="8"/>
      <x v="6"/>
      <x v="6"/>
      <x v="6"/>
    </i>
    <i>
      <x v="197"/>
      <x v="72"/>
      <x v="5"/>
      <x v="2"/>
      <x v="1"/>
      <x v="8"/>
      <x v="6"/>
      <x v="6"/>
      <x v="6"/>
    </i>
    <i>
      <x v="198"/>
      <x v="72"/>
      <x v="161"/>
      <x v="2"/>
      <x/>
      <x v="8"/>
      <x v="6"/>
      <x v="6"/>
      <x v="6"/>
    </i>
    <i>
      <x v="199"/>
      <x v="73"/>
      <x v="162"/>
      <x v="2"/>
      <x/>
      <x v="8"/>
      <x v="6"/>
      <x v="6"/>
      <x v="6"/>
    </i>
    <i>
      <x v="200"/>
      <x v="74"/>
      <x v="163"/>
      <x v="2"/>
      <x/>
      <x v="8"/>
      <x v="6"/>
      <x v="6"/>
      <x v="6"/>
    </i>
    <i>
      <x v="201"/>
      <x v="75"/>
      <x v="164"/>
      <x v="3"/>
      <x/>
      <x v="11"/>
      <x v="9"/>
      <x v="9"/>
      <x v="9"/>
    </i>
    <i>
      <x v="202"/>
      <x v="76"/>
      <x v="165"/>
      <x v="2"/>
      <x/>
      <x v="8"/>
      <x v="6"/>
      <x v="6"/>
      <x v="6"/>
    </i>
    <i>
      <x v="203"/>
      <x v="77"/>
      <x v="166"/>
      <x v="2"/>
      <x v="3"/>
      <x v="8"/>
      <x v="6"/>
      <x v="6"/>
      <x v="6"/>
    </i>
    <i>
      <x v="204"/>
      <x v="77"/>
      <x v="5"/>
      <x v="2"/>
      <x v="1"/>
      <x v="8"/>
      <x v="6"/>
      <x v="6"/>
      <x v="6"/>
    </i>
    <i>
      <x v="205"/>
      <x v="78"/>
      <x v="167"/>
      <x v="2"/>
      <x v="30"/>
      <x v="11"/>
      <x v="9"/>
      <x v="9"/>
      <x v="9"/>
    </i>
    <i>
      <x v="206"/>
      <x v="79"/>
      <x v="168"/>
      <x v="5"/>
      <x/>
      <x v="8"/>
      <x v="6"/>
      <x v="6"/>
      <x v="6"/>
    </i>
    <i>
      <x v="207"/>
      <x v="79"/>
      <x v="169"/>
      <x v="2"/>
      <x/>
      <x v="8"/>
      <x v="6"/>
      <x v="6"/>
      <x v="6"/>
    </i>
    <i>
      <x v="208"/>
      <x v="79"/>
      <x v="170"/>
      <x v="2"/>
      <x/>
      <x v="8"/>
      <x v="6"/>
      <x v="6"/>
      <x v="6"/>
    </i>
    <i>
      <x v="209"/>
      <x v="80"/>
      <x v="171"/>
      <x v="2"/>
      <x/>
      <x v="8"/>
      <x v="6"/>
      <x v="6"/>
      <x v="6"/>
    </i>
    <i>
      <x v="210"/>
      <x v="81"/>
      <x v="172"/>
      <x v="29"/>
      <x/>
      <x v="8"/>
      <x v="6"/>
      <x v="6"/>
      <x v="6"/>
    </i>
    <i>
      <x v="211"/>
      <x v="82"/>
      <x v="173"/>
      <x v="2"/>
      <x/>
      <x v="8"/>
      <x v="6"/>
      <x v="6"/>
      <x v="6"/>
    </i>
    <i>
      <x v="212"/>
      <x v="82"/>
      <x v="174"/>
      <x v="2"/>
      <x v="17"/>
      <x v="8"/>
      <x v="6"/>
      <x v="6"/>
      <x v="6"/>
    </i>
    <i>
      <x v="213"/>
      <x v="82"/>
      <x v="175"/>
      <x v="2"/>
      <x/>
      <x v="8"/>
      <x v="6"/>
      <x v="6"/>
      <x v="6"/>
    </i>
    <i>
      <x v="214"/>
      <x v="82"/>
      <x v="176"/>
      <x v="2"/>
      <x/>
      <x v="8"/>
      <x v="6"/>
      <x v="6"/>
      <x v="6"/>
    </i>
    <i>
      <x v="215"/>
      <x v="82"/>
      <x v="5"/>
      <x v="2"/>
      <x v="1"/>
      <x v="8"/>
      <x v="6"/>
      <x v="6"/>
      <x v="6"/>
    </i>
    <i>
      <x v="216"/>
      <x v="83"/>
      <x v="177"/>
      <x v="2"/>
      <x/>
      <x v="10"/>
      <x v="8"/>
      <x v="8"/>
      <x v="10"/>
    </i>
    <i>
      <x v="217"/>
      <x v="84"/>
      <x v="178"/>
      <x v="2"/>
      <x/>
      <x v="8"/>
      <x v="6"/>
      <x v="6"/>
      <x v="6"/>
    </i>
    <i>
      <x v="218"/>
      <x v="84"/>
      <x v="179"/>
      <x v="2"/>
      <x/>
      <x v="8"/>
      <x v="6"/>
      <x v="6"/>
      <x v="6"/>
    </i>
    <i>
      <x v="219"/>
      <x v="84"/>
      <x v="180"/>
      <x v="2"/>
      <x v="3"/>
      <x v="8"/>
      <x v="6"/>
      <x v="6"/>
      <x v="6"/>
    </i>
    <i>
      <x v="220"/>
      <x v="85"/>
      <x v="181"/>
      <x v="2"/>
      <x/>
      <x v="8"/>
      <x v="6"/>
      <x v="6"/>
      <x v="6"/>
    </i>
    <i>
      <x v="221"/>
      <x v="86"/>
      <x v="182"/>
      <x v="2"/>
      <x/>
      <x v="8"/>
      <x v="6"/>
      <x v="6"/>
      <x v="6"/>
    </i>
    <i>
      <x v="222"/>
      <x v="86"/>
      <x v="183"/>
      <x v="2"/>
      <x v="1"/>
      <x v="8"/>
      <x v="6"/>
      <x v="6"/>
      <x v="6"/>
    </i>
    <i>
      <x v="223"/>
      <x v="87"/>
      <x v="184"/>
      <x v="2"/>
      <x/>
      <x v="8"/>
      <x v="6"/>
      <x v="6"/>
      <x v="6"/>
    </i>
    <i>
      <x v="224"/>
      <x v="88"/>
      <x v="185"/>
      <x v="2"/>
      <x/>
      <x v="8"/>
      <x v="6"/>
      <x v="6"/>
      <x v="6"/>
    </i>
    <i>
      <x v="225"/>
      <x v="89"/>
      <x v="186"/>
      <x v="7"/>
      <x/>
      <x v="8"/>
      <x v="6"/>
      <x v="6"/>
      <x v="6"/>
    </i>
    <i>
      <x v="226"/>
      <x v="89"/>
      <x v="187"/>
      <x v="2"/>
      <x/>
      <x v="8"/>
      <x v="6"/>
      <x v="6"/>
      <x v="6"/>
    </i>
    <i>
      <x v="227"/>
      <x v="89"/>
      <x v="188"/>
      <x v="2"/>
      <x/>
      <x v="8"/>
      <x v="6"/>
      <x v="6"/>
      <x v="6"/>
    </i>
    <i>
      <x v="228"/>
      <x v="89"/>
      <x v="189"/>
      <x v="2"/>
      <x/>
      <x v="8"/>
      <x v="6"/>
      <x v="6"/>
      <x v="6"/>
    </i>
    <i>
      <x v="229"/>
      <x v="90"/>
      <x v="190"/>
      <x v="2"/>
      <x/>
      <x v="8"/>
      <x v="6"/>
      <x v="6"/>
      <x v="6"/>
    </i>
    <i>
      <x v="230"/>
      <x v="91"/>
      <x v="191"/>
      <x v="2"/>
      <x/>
      <x v="8"/>
      <x v="6"/>
      <x v="6"/>
      <x v="6"/>
    </i>
    <i>
      <x v="231"/>
      <x v="92"/>
      <x v="192"/>
      <x v="2"/>
      <x/>
      <x v="8"/>
      <x v="6"/>
      <x v="6"/>
      <x v="6"/>
    </i>
    <i>
      <x v="232"/>
      <x v="2"/>
      <x v="193"/>
      <x v="3"/>
      <x/>
      <x v="8"/>
      <x v="6"/>
      <x v="6"/>
      <x v="6"/>
    </i>
    <i>
      <x v="233"/>
      <x v="2"/>
      <x v="94"/>
      <x v="3"/>
      <x/>
      <x v="10"/>
      <x v="8"/>
      <x v="8"/>
      <x v="10"/>
    </i>
    <i>
      <x v="234"/>
      <x v="2"/>
      <x v="94"/>
      <x v="3"/>
      <x/>
      <x v="12"/>
      <x v="10"/>
      <x v="10"/>
      <x v="10"/>
    </i>
    <i>
      <x v="235"/>
      <x v="2"/>
      <x v="94"/>
      <x v="3"/>
      <x/>
      <x v="11"/>
      <x v="9"/>
      <x v="9"/>
      <x v="9"/>
    </i>
    <i>
      <x v="236"/>
      <x v="2"/>
      <x v="90"/>
      <x v="3"/>
      <x/>
      <x v="8"/>
      <x v="6"/>
      <x v="6"/>
      <x v="6"/>
    </i>
    <i>
      <x v="237"/>
      <x v="2"/>
      <x v="91"/>
      <x v="3"/>
      <x/>
      <x v="10"/>
      <x v="8"/>
      <x v="8"/>
      <x v="10"/>
    </i>
    <i>
      <x v="238"/>
      <x v="2"/>
      <x v="81"/>
      <x v="3"/>
      <x/>
      <x v="12"/>
      <x v="10"/>
      <x v="10"/>
      <x v="10"/>
    </i>
    <i>
      <x v="239"/>
      <x v="2"/>
      <x v="91"/>
      <x v="3"/>
      <x/>
      <x v="11"/>
      <x v="9"/>
      <x v="9"/>
      <x v="9"/>
    </i>
    <i>
      <x v="240"/>
      <x v="2"/>
      <x v="194"/>
      <x v="7"/>
      <x/>
      <x v="8"/>
      <x v="6"/>
      <x v="6"/>
      <x v="6"/>
    </i>
    <i>
      <x v="241"/>
      <x v="2"/>
      <x v="87"/>
      <x v="4"/>
      <x/>
      <x v="8"/>
      <x v="6"/>
      <x v="6"/>
      <x v="6"/>
    </i>
    <i>
      <x v="242"/>
      <x v="2"/>
      <x v="88"/>
      <x v="8"/>
      <x/>
      <x v="8"/>
      <x v="6"/>
      <x v="6"/>
      <x v="6"/>
    </i>
    <i>
      <x v="243"/>
      <x v="2"/>
      <x v="88"/>
      <x v="12"/>
      <x v="24"/>
      <x v="8"/>
      <x v="6"/>
      <x v="6"/>
      <x v="6"/>
    </i>
    <i>
      <x v="244"/>
      <x v="2"/>
      <x v="87"/>
      <x v="13"/>
      <x/>
      <x v="8"/>
      <x v="6"/>
      <x v="6"/>
      <x v="6"/>
    </i>
    <i>
      <x v="245"/>
      <x v="2"/>
      <x v="85"/>
      <x v="5"/>
      <x/>
      <x v="8"/>
      <x v="6"/>
      <x v="6"/>
      <x v="6"/>
    </i>
    <i>
      <x v="246"/>
      <x v="2"/>
      <x v="88"/>
      <x v="5"/>
      <x/>
      <x v="8"/>
      <x v="6"/>
      <x v="6"/>
      <x v="6"/>
    </i>
    <i>
      <x v="247"/>
      <x v="2"/>
      <x v="87"/>
      <x v="30"/>
      <x/>
      <x v="8"/>
      <x v="6"/>
      <x v="6"/>
      <x v="6"/>
    </i>
    <i>
      <x v="248"/>
      <x v="2"/>
      <x v="96"/>
      <x v="27"/>
      <x v="25"/>
      <x v="8"/>
      <x v="6"/>
      <x v="6"/>
      <x v="6"/>
    </i>
    <i>
      <x v="249"/>
      <x v="2"/>
      <x v="195"/>
      <x v="2"/>
      <x v="18"/>
      <x v="11"/>
      <x v="9"/>
      <x v="9"/>
      <x v="9"/>
    </i>
    <i>
      <x v="250"/>
      <x v="2"/>
      <x v="196"/>
      <x v="2"/>
      <x v="18"/>
      <x v="2"/>
      <x/>
      <x/>
      <x/>
    </i>
    <i>
      <x v="251"/>
      <x v="2"/>
      <x v="197"/>
      <x v="1"/>
      <x v="19"/>
      <x v="2"/>
      <x/>
      <x/>
      <x/>
    </i>
    <i t="grand">
      <x/>
    </i>
  </rowItems>
  <colFields count="1">
    <field x="-2"/>
  </colFields>
  <colItems count="6">
    <i>
      <x/>
    </i>
    <i i="1">
      <x v="1"/>
    </i>
    <i i="2">
      <x v="2"/>
    </i>
    <i i="3">
      <x v="3"/>
    </i>
    <i i="4">
      <x v="4"/>
    </i>
    <i i="5">
      <x v="5"/>
    </i>
  </colItems>
  <dataFields count="6">
    <dataField name="Time Claimed " fld="9" baseField="14" baseItem="0"/>
    <dataField name="Time Allowed " fld="10" baseField="14" baseItem="0"/>
    <dataField name="Profit Claimed" fld="18" baseField="10" baseItem="1"/>
    <dataField name="Profit Allowed" fld="19" baseField="10" baseItem="1"/>
    <dataField name="Disbs. Claimed" fld="20" baseField="10" baseItem="1"/>
    <dataField name="Disbs. Allowed" fld="21" baseField="10" baseItem="1"/>
  </dataFields>
  <formats count="40">
    <format dxfId="325">
      <pivotArea type="all" dataOnly="0" outline="0" fieldPosition="0"/>
    </format>
    <format dxfId="324">
      <pivotArea outline="0" collapsedLevelsAreSubtotals="1" fieldPosition="0"/>
    </format>
    <format dxfId="323">
      <pivotArea dataOnly="0" labelOnly="1" outline="0" fieldPosition="0">
        <references count="1">
          <reference field="4294967294" count="2">
            <x v="3"/>
            <x v="5"/>
          </reference>
        </references>
      </pivotArea>
    </format>
    <format dxfId="322">
      <pivotArea outline="0" collapsedLevelsAreSubtotals="1" fieldPosition="0"/>
    </format>
    <format dxfId="321">
      <pivotArea dataOnly="0" labelOnly="1" outline="0" fieldPosition="0">
        <references count="1">
          <reference field="4294967294" count="2">
            <x v="3"/>
            <x v="5"/>
          </reference>
        </references>
      </pivotArea>
    </format>
    <format dxfId="320">
      <pivotArea type="all" dataOnly="0" outline="0" fieldPosition="0"/>
    </format>
    <format dxfId="319">
      <pivotArea outline="0" collapsedLevelsAreSubtotals="1" fieldPosition="0"/>
    </format>
    <format dxfId="318">
      <pivotArea field="2" type="button" dataOnly="0" labelOnly="1" outline="0" axis="axisRow" fieldPosition="1"/>
    </format>
    <format dxfId="317">
      <pivotArea field="3" type="button" dataOnly="0" labelOnly="1" outline="0" axis="axisRow" fieldPosition="2"/>
    </format>
    <format dxfId="316">
      <pivotArea field="6" type="button" dataOnly="0" labelOnly="1" outline="0"/>
    </format>
    <format dxfId="315">
      <pivotArea field="8" type="button" dataOnly="0" labelOnly="1" outline="0"/>
    </format>
    <format dxfId="314">
      <pivotArea field="4" type="button" dataOnly="0" labelOnly="1" outline="0" axis="axisRow" fieldPosition="3"/>
    </format>
    <format dxfId="313">
      <pivotArea field="16" type="button" dataOnly="0" labelOnly="1" outline="0"/>
    </format>
    <format dxfId="312">
      <pivotArea dataOnly="0" labelOnly="1" grandRow="1" outline="0" fieldPosition="0"/>
    </format>
    <format dxfId="311">
      <pivotArea dataOnly="0" labelOnly="1" outline="0" fieldPosition="0">
        <references count="1">
          <reference field="4294967294" count="2">
            <x v="3"/>
            <x v="5"/>
          </reference>
        </references>
      </pivotArea>
    </format>
    <format dxfId="310">
      <pivotArea type="all" dataOnly="0" outline="0" fieldPosition="0"/>
    </format>
    <format dxfId="309">
      <pivotArea outline="0" collapsedLevelsAreSubtotals="1" fieldPosition="0"/>
    </format>
    <format dxfId="308">
      <pivotArea field="2" type="button" dataOnly="0" labelOnly="1" outline="0" axis="axisRow" fieldPosition="1"/>
    </format>
    <format dxfId="307">
      <pivotArea field="3" type="button" dataOnly="0" labelOnly="1" outline="0" axis="axisRow" fieldPosition="2"/>
    </format>
    <format dxfId="306">
      <pivotArea field="6" type="button" dataOnly="0" labelOnly="1" outline="0"/>
    </format>
    <format dxfId="305">
      <pivotArea field="8" type="button" dataOnly="0" labelOnly="1" outline="0"/>
    </format>
    <format dxfId="304">
      <pivotArea field="4" type="button" dataOnly="0" labelOnly="1" outline="0" axis="axisRow" fieldPosition="3"/>
    </format>
    <format dxfId="303">
      <pivotArea field="16" type="button" dataOnly="0" labelOnly="1" outline="0"/>
    </format>
    <format dxfId="302">
      <pivotArea dataOnly="0" labelOnly="1" grandRow="1" outline="0" fieldPosition="0"/>
    </format>
    <format dxfId="301">
      <pivotArea dataOnly="0" labelOnly="1" outline="0" fieldPosition="0">
        <references count="1">
          <reference field="4294967294" count="2">
            <x v="3"/>
            <x v="5"/>
          </reference>
        </references>
      </pivotArea>
    </format>
    <format dxfId="300">
      <pivotArea outline="0" collapsedLevelsAreSubtotals="1" fieldPosition="0"/>
    </format>
    <format dxfId="299">
      <pivotArea dataOnly="0" labelOnly="1" outline="0" fieldPosition="0">
        <references count="1">
          <reference field="4294967294" count="2">
            <x v="3"/>
            <x v="5"/>
          </reference>
        </references>
      </pivotArea>
    </format>
    <format dxfId="298">
      <pivotArea grandRow="1" outline="0" collapsedLevelsAreSubtotals="1" fieldPosition="0"/>
    </format>
    <format dxfId="297">
      <pivotArea dataOnly="0" labelOnly="1" outline="0" fieldPosition="0">
        <references count="2">
          <reference field="0" count="1" selected="0">
            <x v="0"/>
          </reference>
          <reference field="2" count="1">
            <x v="0"/>
          </reference>
        </references>
      </pivotArea>
    </format>
    <format dxfId="296">
      <pivotArea dataOnly="0" labelOnly="1" outline="0" fieldPosition="0">
        <references count="2">
          <reference field="0" count="1" selected="0">
            <x v="1"/>
          </reference>
          <reference field="2" count="1">
            <x v="1"/>
          </reference>
        </references>
      </pivotArea>
    </format>
    <format dxfId="295">
      <pivotArea dataOnly="0" labelOnly="1" outline="0" fieldPosition="0">
        <references count="2">
          <reference field="0" count="1" selected="0">
            <x v="2"/>
          </reference>
          <reference field="2" count="1">
            <x v="2"/>
          </reference>
        </references>
      </pivotArea>
    </format>
    <format dxfId="294">
      <pivotArea dataOnly="0" labelOnly="1" outline="0" fieldPosition="0">
        <references count="2">
          <reference field="0" count="1" selected="0">
            <x v="0"/>
          </reference>
          <reference field="2" count="1">
            <x v="0"/>
          </reference>
        </references>
      </pivotArea>
    </format>
    <format dxfId="293">
      <pivotArea dataOnly="0" labelOnly="1" outline="0" fieldPosition="0">
        <references count="2">
          <reference field="0" count="1" selected="0">
            <x v="1"/>
          </reference>
          <reference field="2" count="1">
            <x v="1"/>
          </reference>
        </references>
      </pivotArea>
    </format>
    <format dxfId="292">
      <pivotArea dataOnly="0" labelOnly="1" outline="0" fieldPosition="0">
        <references count="2">
          <reference field="0" count="1" selected="0">
            <x v="2"/>
          </reference>
          <reference field="2" count="1">
            <x v="2"/>
          </reference>
        </references>
      </pivotArea>
    </format>
    <format dxfId="291">
      <pivotArea outline="0" fieldPosition="0">
        <references count="1">
          <reference field="4294967294" count="2" selected="0">
            <x v="2"/>
            <x v="3"/>
          </reference>
        </references>
      </pivotArea>
    </format>
    <format dxfId="290">
      <pivotArea dataOnly="0" labelOnly="1" outline="0" fieldPosition="0">
        <references count="1">
          <reference field="4294967294" count="2">
            <x v="2"/>
            <x v="3"/>
          </reference>
        </references>
      </pivotArea>
    </format>
    <format dxfId="289">
      <pivotArea outline="0" fieldPosition="0">
        <references count="1">
          <reference field="4294967294" count="2" selected="0">
            <x v="4"/>
            <x v="5"/>
          </reference>
        </references>
      </pivotArea>
    </format>
    <format dxfId="288">
      <pivotArea dataOnly="0" labelOnly="1" outline="0" fieldPosition="0">
        <references count="1">
          <reference field="4294967294" count="2">
            <x v="4"/>
            <x v="5"/>
          </reference>
        </references>
      </pivotArea>
    </format>
    <format dxfId="287">
      <pivotArea outline="0" fieldPosition="0">
        <references count="1">
          <reference field="4294967294" count="2" selected="0">
            <x v="0"/>
            <x v="1"/>
          </reference>
        </references>
      </pivotArea>
    </format>
    <format dxfId="286">
      <pivotArea dataOnly="0" outline="0" fieldPosition="0">
        <references count="1">
          <reference field="4294967294" count="2">
            <x v="0"/>
            <x v="1"/>
          </reference>
        </references>
      </pivotArea>
    </format>
  </formats>
  <conditionalFormats count="4">
    <conditionalFormat priority="1">
      <pivotAreas count="1">
        <pivotArea type="data" outline="0" collapsedLevelsAreSubtotals="1" fieldPosition="0"/>
      </pivotAreas>
    </conditionalFormat>
    <conditionalFormat priority="6">
      <pivotAreas count="1">
        <pivotArea type="data" outline="0" collapsedLevelsAreSubtotals="1" fieldPosition="0">
          <references count="1">
            <reference field="4294967294" count="1" selected="0">
              <x v="5"/>
            </reference>
          </references>
        </pivotArea>
      </pivotAreas>
    </conditionalFormat>
    <conditionalFormat priority="5">
      <pivotAreas count="1">
        <pivotArea type="data" outline="0" collapsedLevelsAreSubtotals="1" fieldPosition="0">
          <references count="1">
            <reference field="4294967294" count="1" selected="0">
              <x v="3"/>
            </reference>
          </references>
        </pivotArea>
      </pivotAreas>
    </conditionalFormat>
    <conditionalFormat priority="4">
      <pivotAreas count="1">
        <pivotArea type="data" outline="0" collapsedLevelsAreSubtotals="1" fieldPosition="0">
          <references count="1">
            <reference field="4294967294" count="1" selected="0">
              <x v="1"/>
            </reference>
          </references>
        </pivotArea>
      </pivotAreas>
    </conditionalFormat>
  </conditionalFormats>
  <pivotTableStyleInfo name="PracticoNew"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TM_List" displayName="LTM_List" ref="A7:I18" headerRowDxfId="468" dataDxfId="466" headerRowBorderDxfId="467" tableBorderDxfId="465" totalsRowBorderDxfId="464">
  <autoFilter ref="A7:I18" xr:uid="{00000000-0009-0000-0100-000001000000}"/>
  <sortState xmlns:xlrd2="http://schemas.microsoft.com/office/spreadsheetml/2017/richdata2" ref="A8:I17">
    <sortCondition descending="1" ref="F8:F17"/>
  </sortState>
  <tableColumns count="9">
    <tableColumn id="1" xr3:uid="{00000000-0010-0000-0000-000001000000}" name="FE" totalsRowLabel="Total" dataDxfId="463" totalsRowDxfId="462"/>
    <tableColumn id="2" xr3:uid="{00000000-0010-0000-0000-000002000000}" name="FE Name" dataDxfId="461" totalsRowDxfId="460"/>
    <tableColumn id="3" xr3:uid="{00000000-0010-0000-0000-000003000000}" name="FE Status" dataDxfId="459" totalsRowDxfId="458"/>
    <tableColumn id="8" xr3:uid="{00000000-0010-0000-0000-000008000000}" name="FE Grade" dataDxfId="457" totalsRowDxfId="456"/>
    <tableColumn id="9" xr3:uid="{00000000-0010-0000-0000-000009000000}" name="Further Relevant Information" dataDxfId="455" totalsRowDxfId="454"/>
    <tableColumn id="4" xr3:uid="{00000000-0010-0000-0000-000004000000}" name="FE Rate Claimed" dataDxfId="453" totalsRowDxfId="452"/>
    <tableColumn id="5" xr3:uid="{00000000-0010-0000-0000-000005000000}" name="FE Rate Allowed" dataDxfId="451" totalsRowDxfId="450"/>
    <tableColumn id="10" xr3:uid="{00000000-0010-0000-0000-00000A000000}" name="FE Rate Effective From" dataDxfId="449" totalsRowDxfId="448"/>
    <tableColumn id="6" xr3:uid="{6B41495C-8755-4349-9F2F-AD0843D806CA}" name="Assessor's Comments" dataDxfId="447" totalsRowDxfId="446"/>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unding_List" displayName="Funding_List" ref="A2:C4" totalsRowShown="0" headerRowDxfId="445" dataDxfId="444">
  <autoFilter ref="A2:C4" xr:uid="{00000000-0009-0000-0100-000002000000}">
    <filterColumn colId="0" hiddenButton="1"/>
    <filterColumn colId="1" hiddenButton="1"/>
    <filterColumn colId="2" hiddenButton="1"/>
  </autoFilter>
  <tableColumns count="3">
    <tableColumn id="1" xr3:uid="{00000000-0010-0000-0100-000001000000}" name="Part ID" dataDxfId="443"/>
    <tableColumn id="2" xr3:uid="{00000000-0010-0000-0100-000002000000}" name="Description" dataDxfId="442"/>
    <tableColumn id="4" xr3:uid="{00000000-0010-0000-0100-000004000000}" name="VAT Rate" dataDxfId="441"/>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BillDetail_List" displayName="BillDetail_List" ref="A1:AA254" totalsRowCount="1" headerRowDxfId="436" dataDxfId="435" totalsRowDxfId="433" tableBorderDxfId="434" totalsRowBorderDxfId="432">
  <autoFilter ref="A1:AA253" xr:uid="{00000000-0009-0000-0100-000004000000}"/>
  <sortState xmlns:xlrd2="http://schemas.microsoft.com/office/spreadsheetml/2017/richdata2" ref="A2:AA253">
    <sortCondition ref="A1:A253"/>
  </sortState>
  <tableColumns count="27">
    <tableColumn id="2" xr3:uid="{00000000-0010-0000-0400-000002000000}" name="No" totalsRowLabel="Total" dataDxfId="431" totalsRowDxfId="430" dataCellStyle="Normal 2 5 7"/>
    <tableColumn id="3" xr3:uid="{00000000-0010-0000-0400-000003000000}" name="Part ID" dataDxfId="429" totalsRowDxfId="428"/>
    <tableColumn id="5" xr3:uid="{00000000-0010-0000-0400-000005000000}" name="Date" dataDxfId="427" totalsRowDxfId="426"/>
    <tableColumn id="13" xr3:uid="{00000000-0010-0000-0400-00000D000000}" name="Description of work" dataDxfId="425" totalsRowDxfId="424"/>
    <tableColumn id="14" xr3:uid="{00000000-0010-0000-0400-00000E000000}" name="External Party Name" dataDxfId="423" totalsRowDxfId="422"/>
    <tableColumn id="24" xr3:uid="{00000000-0010-0000-0400-000018000000}" name="Activity Code" dataDxfId="421" totalsRowDxfId="420"/>
    <tableColumn id="8" xr3:uid="{00000000-0010-0000-0400-000008000000}" name="Activity Name" dataDxfId="419" totalsRowDxfId="418">
      <calculatedColumnFormula>IFERROR(VLOOKUP(BillDetail_List[[#This Row],[Activity Code]],ActivityCodeList,2,FALSE), "")</calculatedColumnFormula>
    </tableColumn>
    <tableColumn id="28" xr3:uid="{00000000-0010-0000-0400-00001C000000}" name="Expense Code" dataDxfId="417" totalsRowDxfId="416"/>
    <tableColumn id="9" xr3:uid="{00000000-0010-0000-0400-000009000000}" name="Expense Name" dataDxfId="415" totalsRowDxfId="414">
      <calculatedColumnFormula>IFERROR(VLOOKUP(BillDetail_List[[#This Row],[Expense Code]],ExpenseCodeList,2,FALSE), "")</calculatedColumnFormula>
    </tableColumn>
    <tableColumn id="20" xr3:uid="{00000000-0010-0000-0400-000014000000}" name="Time Claimed" totalsRowFunction="sum" dataDxfId="413" totalsRowDxfId="412"/>
    <tableColumn id="7" xr3:uid="{1C628FCD-7E56-4D86-8E3F-4AD9562F4D97}" name="Time Allowed" totalsRowFunction="sum" dataDxfId="411" totalsRowDxfId="410">
      <calculatedColumnFormula>BillDetail_List[[#This Row],[Time Claimed]]</calculatedColumnFormula>
    </tableColumn>
    <tableColumn id="15" xr3:uid="{00000000-0010-0000-0400-00000F000000}" name="FE Claimed" dataDxfId="409" totalsRowDxfId="408"/>
    <tableColumn id="1" xr3:uid="{1115D7A3-C678-4E1F-BC7A-86B6ADFA80D7}" name="FE Allowed" dataDxfId="407" totalsRowDxfId="406">
      <calculatedColumnFormula>BillDetail_List[[#This Row],[FE Claimed]]</calculatedColumnFormula>
    </tableColumn>
    <tableColumn id="21" xr3:uid="{00000000-0010-0000-0400-000015000000}" name="FE Rate Claimed" dataDxfId="405" totalsRowDxfId="404">
      <calculatedColumnFormula>IFERROR(VLOOKUP(BillDetail_List[[#This Row],[FE Claimed]],LTM_List[],6,FALSE),0)</calculatedColumnFormula>
    </tableColumn>
    <tableColumn id="6" xr3:uid="{0D714AF7-28EB-48A1-9CCF-86981CF71D4D}" name="FE Rate Allowed" totalsRowFunction="custom" dataDxfId="403" totalsRowDxfId="402">
      <calculatedColumnFormula>IFERROR(VLOOKUP(BillDetail_List[[#This Row],[FE Allowed]],LTM_List[],7,FALSE),0)</calculatedColumnFormula>
      <totalsRowFormula>O255</totalsRowFormula>
    </tableColumn>
    <tableColumn id="17" xr3:uid="{00000000-0010-0000-0400-000011000000}" name="FE Grade Claimed" dataDxfId="401" totalsRowDxfId="400">
      <calculatedColumnFormula>IFERROR(VLOOKUP(BillDetail_List[[#This Row],[FE Claimed]],LTM_List[],4,FALSE),"")</calculatedColumnFormula>
    </tableColumn>
    <tableColumn id="12" xr3:uid="{9203C97C-C0B0-4CDE-8DBC-221B3031B1E7}" name="FE Grade Allowed" dataDxfId="399" totalsRowDxfId="398">
      <calculatedColumnFormula>IFERROR(VLOOKUP(BillDetail_List[[#This Row],[FE Allowed]],LTM_List[],4,FALSE),"")</calculatedColumnFormula>
    </tableColumn>
    <tableColumn id="27" xr3:uid="{00000000-0010-0000-0400-00001B000000}" name="VAT Rate" dataDxfId="397" totalsRowDxfId="396">
      <calculatedColumnFormula>IFERROR(VLOOKUP(BillDetail_List[[#This Row],[Part ID]],Funding_List[],3,FALSE),"")</calculatedColumnFormula>
    </tableColumn>
    <tableColumn id="10" xr3:uid="{74BEFC3A-9D2F-4FAC-8321-3E71A64B1706}" name="Profit Costs Claimed" totalsRowFunction="sum" dataDxfId="395" totalsRowDxfId="394">
      <calculatedColumnFormula>IFERROR(BillDetail_List[[#This Row],[Time Claimed]]*BillDetail_List[[#This Row],[FE Rate Claimed]],"")</calculatedColumnFormula>
    </tableColumn>
    <tableColumn id="19" xr3:uid="{01BE14E7-E8F4-4E53-B7EE-07B48A5E2A54}" name="Profit Costs Allowed" totalsRowFunction="sum" dataDxfId="393" totalsRowDxfId="392">
      <calculatedColumnFormula>IFERROR(BillDetail_List[[#This Row],[Time Allowed]]*BillDetail_List[[#This Row],[FE Rate Allowed]],"")</calculatedColumnFormula>
    </tableColumn>
    <tableColumn id="45" xr3:uid="{00000000-0010-0000-0400-00002D000000}" name="Disbs Claimed" totalsRowFunction="sum" dataDxfId="391" totalsRowDxfId="390" dataCellStyle="Normal 2 5 7"/>
    <tableColumn id="23" xr3:uid="{CA633366-ED21-490F-A81A-CB432E175F76}" name="Disbs Allowed" totalsRowFunction="sum" dataDxfId="389" totalsRowDxfId="388" dataCellStyle="Normal 2 5 7">
      <calculatedColumnFormula>BillDetail_List[[#This Row],[Disbs Claimed]]</calculatedColumnFormula>
    </tableColumn>
    <tableColumn id="46" xr3:uid="{00000000-0010-0000-0400-00002E000000}" name="VAT Claimed" totalsRowFunction="sum" dataDxfId="387" totalsRowDxfId="386" dataCellStyle="Normal 2 5 7">
      <calculatedColumnFormula>IFERROR((BillDetail_List[[#This Row],[Profit Costs Claimed]]+BillDetail_List[[#This Row],[Disbs Claimed]])*BillDetail_List[[#This Row],[VAT Rate]],"")</calculatedColumnFormula>
    </tableColumn>
    <tableColumn id="25" xr3:uid="{A90952D6-905D-4B3F-9E92-783A8558AD2E}" name="VAT Allowed" totalsRowFunction="sum" dataDxfId="385" totalsRowDxfId="384">
      <calculatedColumnFormula>IFERROR(IF(_xlfn.ISFORMULA(W2),(BillDetail_List[[#This Row],[Profit Costs Allowed]]+BillDetail_List[[#This Row],[Disbs Allowed]])*BillDetail_List[[#This Row],[VAT Rate]],W2),"")</calculatedColumnFormula>
    </tableColumn>
    <tableColumn id="29" xr3:uid="{2A1098C4-D55E-483A-B36B-3ECF3373AC81}" name="Finding Code" dataDxfId="383" totalsRowDxfId="382"/>
    <tableColumn id="26" xr3:uid="{4DCF365D-A371-4901-A46D-AFB29EE5B652}" name="Finding Text" dataDxfId="381" totalsRowDxfId="380">
      <calculatedColumnFormula>IFERROR(VLOOKUP(BillDetail_List[[#This Row],[Finding Code]],Findings_Table[],2,FALSE), " ")</calculatedColumnFormula>
    </tableColumn>
    <tableColumn id="4" xr3:uid="{04D1A363-9CB0-44C2-A09E-BAE6F2178018}" name="Activity Sort Order" dataDxfId="379" totalsRowDxfId="378">
      <calculatedColumnFormula>IFERROR(VLOOKUP(BillDetail_List[[#This Row],[Activity Code]],ActivityCodeList,4,FALSE), " ")</calculatedColumnFormula>
    </tableColumn>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6D57A1-1876-4C99-B42A-D1958B2A1C63}" name="Findings_Table" displayName="Findings_Table" ref="A3:B22" totalsRowShown="0" headerRowDxfId="285">
  <autoFilter ref="A3:B22" xr:uid="{864FED15-9C8E-42AC-9757-9FE264F9A768}"/>
  <tableColumns count="2">
    <tableColumn id="1" xr3:uid="{5C0CE971-C451-4825-A2FD-89984594708F}" name="Code" dataDxfId="284"/>
    <tableColumn id="2" xr3:uid="{EEF359F8-623A-4A78-87A4-198D5EAD13A8}" name="Finding" dataDxfId="283"/>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ivotTable" Target="../pivotTables/pivotTable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sheetPr>
  <dimension ref="A1:N44"/>
  <sheetViews>
    <sheetView showGridLines="0" showZeros="0" tabSelected="1" zoomScaleNormal="100" zoomScaleSheetLayoutView="100" workbookViewId="0"/>
  </sheetViews>
  <sheetFormatPr defaultColWidth="9.140625" defaultRowHeight="18.75" x14ac:dyDescent="0.3"/>
  <cols>
    <col min="1" max="1" width="9.140625" style="58"/>
    <col min="2" max="2" width="37.42578125" style="58" customWidth="1"/>
    <col min="3" max="3" width="52" style="4" customWidth="1"/>
    <col min="4" max="4" width="17.140625" style="3" customWidth="1"/>
    <col min="5" max="5" width="12.140625" customWidth="1"/>
  </cols>
  <sheetData>
    <row r="1" spans="1:14" x14ac:dyDescent="0.3">
      <c r="A1" s="206" t="s">
        <v>557</v>
      </c>
      <c r="B1" s="4"/>
      <c r="D1" s="160"/>
      <c r="E1" s="78"/>
      <c r="F1" s="70"/>
      <c r="G1" s="70"/>
      <c r="H1" s="70"/>
      <c r="I1" s="70"/>
      <c r="J1" s="70"/>
      <c r="K1" s="70"/>
      <c r="L1" s="70"/>
      <c r="M1" s="70"/>
      <c r="N1" s="70"/>
    </row>
    <row r="2" spans="1:14" x14ac:dyDescent="0.3">
      <c r="A2" s="4"/>
      <c r="B2" s="207" t="s">
        <v>87</v>
      </c>
      <c r="C2" s="208" t="s">
        <v>160</v>
      </c>
      <c r="D2" s="285" t="s">
        <v>161</v>
      </c>
      <c r="E2" s="286"/>
      <c r="F2" s="70"/>
      <c r="G2" s="70"/>
      <c r="H2" s="70"/>
      <c r="I2" s="70"/>
      <c r="J2" s="70"/>
      <c r="K2" s="70"/>
      <c r="L2" s="70"/>
      <c r="M2" s="70"/>
      <c r="N2" s="70"/>
    </row>
    <row r="3" spans="1:14" x14ac:dyDescent="0.3">
      <c r="A3" s="4"/>
      <c r="B3" s="207" t="s">
        <v>162</v>
      </c>
      <c r="D3" s="81"/>
      <c r="E3" s="4"/>
    </row>
    <row r="4" spans="1:14" x14ac:dyDescent="0.3">
      <c r="A4" s="4"/>
      <c r="B4" s="4"/>
      <c r="C4" s="208" t="s">
        <v>163</v>
      </c>
      <c r="D4" s="285" t="s">
        <v>480</v>
      </c>
      <c r="E4" s="286"/>
    </row>
    <row r="5" spans="1:14" x14ac:dyDescent="0.3">
      <c r="A5" s="4"/>
      <c r="B5" s="4"/>
      <c r="C5" s="287" t="s">
        <v>164</v>
      </c>
      <c r="D5" s="287"/>
      <c r="E5" s="4"/>
    </row>
    <row r="6" spans="1:14" x14ac:dyDescent="0.3">
      <c r="A6" s="4"/>
      <c r="B6" s="4"/>
      <c r="D6" s="158"/>
      <c r="E6" s="4"/>
    </row>
    <row r="7" spans="1:14" x14ac:dyDescent="0.3">
      <c r="A7" s="4"/>
      <c r="B7" s="279" t="s">
        <v>165</v>
      </c>
      <c r="C7" s="280"/>
      <c r="D7" s="281"/>
      <c r="E7" s="4"/>
    </row>
    <row r="8" spans="1:14" x14ac:dyDescent="0.3">
      <c r="A8" s="4"/>
      <c r="B8" s="288" t="s">
        <v>166</v>
      </c>
      <c r="C8" s="289"/>
      <c r="D8" s="290"/>
      <c r="E8" s="4"/>
    </row>
    <row r="9" spans="1:14" x14ac:dyDescent="0.3">
      <c r="A9" s="4"/>
      <c r="B9" s="279" t="s">
        <v>167</v>
      </c>
      <c r="C9" s="280"/>
      <c r="D9" s="281"/>
      <c r="E9" s="4"/>
    </row>
    <row r="10" spans="1:14" x14ac:dyDescent="0.3">
      <c r="A10" s="4"/>
      <c r="B10" s="4"/>
      <c r="C10" s="80"/>
      <c r="D10" s="81"/>
      <c r="E10" s="4"/>
    </row>
    <row r="11" spans="1:14" ht="75" customHeight="1" x14ac:dyDescent="0.3">
      <c r="A11" s="4"/>
      <c r="B11" s="282" t="s">
        <v>168</v>
      </c>
      <c r="C11" s="283"/>
      <c r="D11" s="284"/>
      <c r="E11" s="4"/>
    </row>
    <row r="12" spans="1:14" x14ac:dyDescent="0.3">
      <c r="A12" s="4"/>
      <c r="B12" s="203"/>
      <c r="C12" s="204"/>
      <c r="D12" s="204"/>
      <c r="E12" s="4"/>
    </row>
    <row r="13" spans="1:14" x14ac:dyDescent="0.3">
      <c r="A13" s="4"/>
      <c r="B13" s="79"/>
      <c r="C13" s="161"/>
      <c r="D13" s="81"/>
      <c r="E13" s="4"/>
    </row>
    <row r="14" spans="1:14" x14ac:dyDescent="0.3">
      <c r="A14" s="4"/>
      <c r="B14" s="207" t="s">
        <v>522</v>
      </c>
      <c r="C14" s="209" t="s">
        <v>169</v>
      </c>
      <c r="D14" s="81"/>
      <c r="E14" s="4"/>
    </row>
    <row r="15" spans="1:14" ht="56.25" x14ac:dyDescent="0.3">
      <c r="A15" s="4"/>
      <c r="B15" s="272" t="s">
        <v>170</v>
      </c>
      <c r="C15" s="210" t="s">
        <v>171</v>
      </c>
      <c r="D15" s="78"/>
      <c r="E15" s="4"/>
    </row>
    <row r="16" spans="1:14" s="271" customFormat="1" x14ac:dyDescent="0.3">
      <c r="A16" s="4"/>
      <c r="B16" s="270" t="s">
        <v>533</v>
      </c>
      <c r="C16" s="210" t="s">
        <v>556</v>
      </c>
      <c r="D16" s="78"/>
      <c r="E16" s="4"/>
    </row>
    <row r="17" spans="1:5" x14ac:dyDescent="0.3">
      <c r="A17" s="4"/>
      <c r="B17" s="207" t="s">
        <v>172</v>
      </c>
      <c r="C17" s="210" t="s">
        <v>173</v>
      </c>
      <c r="D17" s="78"/>
      <c r="E17" s="4"/>
    </row>
    <row r="18" spans="1:5" x14ac:dyDescent="0.3">
      <c r="A18" s="4"/>
      <c r="B18" s="207" t="s">
        <v>174</v>
      </c>
      <c r="C18" s="209" t="s">
        <v>175</v>
      </c>
      <c r="D18" s="78"/>
      <c r="E18" s="4"/>
    </row>
    <row r="19" spans="1:5" x14ac:dyDescent="0.3">
      <c r="A19" s="4"/>
      <c r="B19" s="207" t="s">
        <v>176</v>
      </c>
      <c r="C19" s="202"/>
      <c r="D19" s="78"/>
      <c r="E19" s="4"/>
    </row>
    <row r="20" spans="1:5" x14ac:dyDescent="0.3">
      <c r="A20" s="4"/>
      <c r="B20" s="82"/>
      <c r="C20" s="81"/>
      <c r="D20" s="78"/>
      <c r="E20" s="4"/>
    </row>
    <row r="21" spans="1:5" x14ac:dyDescent="0.3">
      <c r="A21" s="4"/>
      <c r="B21" s="207" t="s">
        <v>177</v>
      </c>
      <c r="C21" s="209" t="s">
        <v>178</v>
      </c>
      <c r="D21" s="81"/>
      <c r="E21" s="4"/>
    </row>
    <row r="22" spans="1:5" x14ac:dyDescent="0.3">
      <c r="A22" s="4"/>
      <c r="B22" s="158"/>
      <c r="C22" s="81"/>
      <c r="D22" s="81"/>
      <c r="E22" s="4"/>
    </row>
    <row r="23" spans="1:5" x14ac:dyDescent="0.3">
      <c r="A23" s="159"/>
      <c r="B23" s="159"/>
      <c r="D23" s="81"/>
      <c r="E23" s="159"/>
    </row>
    <row r="24" spans="1:5" x14ac:dyDescent="0.3">
      <c r="A24" s="159"/>
      <c r="B24" s="159"/>
      <c r="D24" s="81"/>
      <c r="E24" s="159"/>
    </row>
    <row r="25" spans="1:5" x14ac:dyDescent="0.3">
      <c r="A25" s="159"/>
      <c r="B25" s="159"/>
      <c r="D25" s="81"/>
      <c r="E25" s="159"/>
    </row>
    <row r="26" spans="1:5" x14ac:dyDescent="0.3">
      <c r="A26" s="159"/>
      <c r="B26" s="159"/>
      <c r="D26" s="81"/>
      <c r="E26" s="159"/>
    </row>
    <row r="27" spans="1:5" x14ac:dyDescent="0.3">
      <c r="A27" s="159"/>
      <c r="B27" s="159"/>
      <c r="D27" s="81"/>
      <c r="E27" s="159"/>
    </row>
    <row r="28" spans="1:5" x14ac:dyDescent="0.3">
      <c r="A28" s="159"/>
      <c r="B28" s="159"/>
      <c r="D28" s="81"/>
      <c r="E28" s="159"/>
    </row>
    <row r="29" spans="1:5" x14ac:dyDescent="0.3">
      <c r="A29" s="159"/>
      <c r="B29" s="159"/>
      <c r="D29" s="81"/>
      <c r="E29" s="159"/>
    </row>
    <row r="30" spans="1:5" x14ac:dyDescent="0.3">
      <c r="A30" s="159"/>
      <c r="B30" s="159"/>
      <c r="D30" s="81"/>
      <c r="E30" s="159"/>
    </row>
    <row r="31" spans="1:5" x14ac:dyDescent="0.3">
      <c r="A31" s="159"/>
      <c r="B31" s="159"/>
      <c r="D31" s="81"/>
      <c r="E31" s="159"/>
    </row>
    <row r="32" spans="1:5" x14ac:dyDescent="0.3">
      <c r="A32" s="159"/>
      <c r="B32" s="159"/>
      <c r="D32" s="81"/>
      <c r="E32" s="159"/>
    </row>
    <row r="33" spans="1:5" x14ac:dyDescent="0.3">
      <c r="A33" s="159"/>
      <c r="B33" s="159"/>
      <c r="D33" s="81"/>
      <c r="E33" s="159"/>
    </row>
    <row r="34" spans="1:5" x14ac:dyDescent="0.3">
      <c r="A34" s="159"/>
      <c r="B34" s="159"/>
      <c r="D34" s="81"/>
      <c r="E34" s="159"/>
    </row>
    <row r="35" spans="1:5" x14ac:dyDescent="0.3">
      <c r="A35" s="159"/>
      <c r="B35" s="159"/>
      <c r="D35" s="81"/>
      <c r="E35" s="159"/>
    </row>
    <row r="36" spans="1:5" x14ac:dyDescent="0.3">
      <c r="A36" s="159"/>
      <c r="B36" s="159"/>
      <c r="D36" s="81"/>
      <c r="E36" s="159"/>
    </row>
    <row r="37" spans="1:5" x14ac:dyDescent="0.3">
      <c r="A37" s="159"/>
      <c r="B37" s="159"/>
      <c r="D37" s="81"/>
      <c r="E37" s="159"/>
    </row>
    <row r="38" spans="1:5" x14ac:dyDescent="0.3">
      <c r="A38" s="159"/>
      <c r="B38" s="159"/>
      <c r="D38" s="81"/>
      <c r="E38" s="159"/>
    </row>
    <row r="39" spans="1:5" x14ac:dyDescent="0.3">
      <c r="A39" s="159"/>
      <c r="B39" s="159"/>
      <c r="D39" s="81"/>
      <c r="E39" s="159"/>
    </row>
    <row r="40" spans="1:5" x14ac:dyDescent="0.3">
      <c r="A40" s="159"/>
      <c r="B40" s="159"/>
      <c r="D40" s="81"/>
      <c r="E40" s="159"/>
    </row>
    <row r="41" spans="1:5" x14ac:dyDescent="0.3">
      <c r="A41" s="159"/>
      <c r="B41" s="159"/>
      <c r="D41" s="81"/>
      <c r="E41" s="159"/>
    </row>
    <row r="42" spans="1:5" x14ac:dyDescent="0.3">
      <c r="A42" s="159"/>
      <c r="B42" s="159"/>
      <c r="D42" s="81"/>
      <c r="E42" s="159"/>
    </row>
    <row r="43" spans="1:5" x14ac:dyDescent="0.3">
      <c r="A43" s="159"/>
      <c r="B43" s="159"/>
      <c r="D43" s="81"/>
      <c r="E43" s="159"/>
    </row>
    <row r="44" spans="1:5" x14ac:dyDescent="0.3">
      <c r="A44" s="159"/>
      <c r="B44" s="159"/>
      <c r="D44" s="81"/>
      <c r="E44" s="159"/>
    </row>
  </sheetData>
  <mergeCells count="7">
    <mergeCell ref="B9:D9"/>
    <mergeCell ref="B11:D11"/>
    <mergeCell ref="D2:E2"/>
    <mergeCell ref="D4:E4"/>
    <mergeCell ref="C5:D5"/>
    <mergeCell ref="B7:D7"/>
    <mergeCell ref="B8:D8"/>
  </mergeCells>
  <phoneticPr fontId="23" type="noConversion"/>
  <dataValidations count="3">
    <dataValidation allowBlank="1" showInputMessage="1" showErrorMessage="1" errorTitle="Incorrect Value" promptTitle="Correct Bill Title" prompt="State who filed the bill and either the dates for general management and/or the type and date of all orders giving authority for costs to be assessed, such as: Appointment of Deputy; an order for sale; a Statutory Will; an order for gifts etc." sqref="B11" xr:uid="{00000000-0002-0000-0000-000000000000}"/>
    <dataValidation allowBlank="1" showInputMessage="1" showErrorMessage="1" promptTitle="Protected Party" prompt="The Protected Party's name must be inserted in this box" sqref="B8:D8" xr:uid="{81D43E55-1BE6-4114-8232-491DDB31B871}"/>
    <dataValidation allowBlank="1" showInputMessage="1" showErrorMessage="1" promptTitle="DX Address" prompt="DX Address required for the return of any physical supporting papers" sqref="C16" xr:uid="{6E700B39-2875-42BF-B7F4-2A89359CAEC6}"/>
  </dataValidations>
  <pageMargins left="0.70866141732283472" right="0.70866141732283472" top="0.74803149606299213" bottom="0.74803149606299213" header="0.31496062992125984" footer="0.31496062992125984"/>
  <pageSetup paperSize="9" orientation="landscape"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7E66C-B0DA-4319-825A-71BE9BB77FAB}">
  <sheetPr>
    <tabColor theme="0"/>
  </sheetPr>
  <dimension ref="A1:J16"/>
  <sheetViews>
    <sheetView showGridLines="0" showZeros="0" zoomScaleNormal="100" zoomScaleSheetLayoutView="100" workbookViewId="0">
      <pane ySplit="3" topLeftCell="A4" activePane="bottomLeft" state="frozen"/>
      <selection pane="bottomLeft" sqref="A1:G1"/>
    </sheetView>
  </sheetViews>
  <sheetFormatPr defaultRowHeight="12.75" x14ac:dyDescent="0.2"/>
  <cols>
    <col min="1" max="1" width="13.85546875" bestFit="1" customWidth="1"/>
    <col min="2" max="2" width="15.85546875" customWidth="1"/>
    <col min="3" max="3" width="14.42578125" customWidth="1"/>
    <col min="4" max="4" width="10.5703125" customWidth="1"/>
    <col min="5" max="5" width="11.5703125" customWidth="1"/>
    <col min="6" max="6" width="17.140625" customWidth="1"/>
    <col min="7" max="7" width="12.140625" customWidth="1"/>
    <col min="8" max="8" width="18.5703125" customWidth="1"/>
    <col min="9" max="11" width="20" bestFit="1" customWidth="1"/>
  </cols>
  <sheetData>
    <row r="1" spans="1:10" ht="21" x14ac:dyDescent="0.35">
      <c r="A1" s="310" t="s">
        <v>143</v>
      </c>
      <c r="B1" s="307"/>
      <c r="C1" s="307"/>
      <c r="D1" s="307"/>
      <c r="E1" s="307"/>
      <c r="F1" s="307"/>
      <c r="G1" s="307"/>
      <c r="H1" s="59"/>
      <c r="I1" s="59"/>
      <c r="J1" s="59"/>
    </row>
    <row r="3" spans="1:10" ht="25.5" x14ac:dyDescent="0.2">
      <c r="A3" s="55" t="s">
        <v>29</v>
      </c>
      <c r="B3" s="55" t="s">
        <v>28</v>
      </c>
      <c r="C3" s="55" t="s">
        <v>25</v>
      </c>
      <c r="D3" s="55" t="s">
        <v>23</v>
      </c>
      <c r="E3" s="57" t="s">
        <v>62</v>
      </c>
      <c r="F3" s="166" t="s">
        <v>57</v>
      </c>
      <c r="G3" s="165" t="s">
        <v>63</v>
      </c>
      <c r="H3" s="166" t="s">
        <v>59</v>
      </c>
    </row>
    <row r="4" spans="1:10" x14ac:dyDescent="0.2">
      <c r="A4" s="277"/>
      <c r="B4" s="277"/>
      <c r="C4" s="154">
        <v>0</v>
      </c>
      <c r="D4" s="154">
        <v>0</v>
      </c>
      <c r="E4" s="144"/>
      <c r="F4" s="145">
        <v>0</v>
      </c>
      <c r="G4" s="146">
        <v>0</v>
      </c>
      <c r="H4" s="145">
        <v>-500</v>
      </c>
    </row>
    <row r="5" spans="1:10" x14ac:dyDescent="0.2">
      <c r="A5" s="277" t="s">
        <v>191</v>
      </c>
      <c r="B5" s="277" t="s">
        <v>204</v>
      </c>
      <c r="C5" s="154">
        <v>217</v>
      </c>
      <c r="D5" s="154">
        <v>161</v>
      </c>
      <c r="E5" s="144">
        <v>0.1</v>
      </c>
      <c r="F5" s="145">
        <v>21.700000000000003</v>
      </c>
      <c r="G5" s="146">
        <v>0.1</v>
      </c>
      <c r="H5" s="145">
        <v>16.100000000000001</v>
      </c>
    </row>
    <row r="6" spans="1:10" x14ac:dyDescent="0.2">
      <c r="A6" s="277" t="s">
        <v>191</v>
      </c>
      <c r="B6" s="277" t="s">
        <v>191</v>
      </c>
      <c r="C6" s="154">
        <v>217</v>
      </c>
      <c r="D6" s="154">
        <v>217</v>
      </c>
      <c r="E6" s="144">
        <v>3.3</v>
      </c>
      <c r="F6" s="145">
        <v>716.09999999999991</v>
      </c>
      <c r="G6" s="146">
        <v>3.0999999999999996</v>
      </c>
      <c r="H6" s="145">
        <v>672.69999999999993</v>
      </c>
    </row>
    <row r="7" spans="1:10" x14ac:dyDescent="0.2">
      <c r="A7" s="277" t="s">
        <v>191</v>
      </c>
      <c r="B7" s="277" t="s">
        <v>191</v>
      </c>
      <c r="C7" s="154">
        <v>260</v>
      </c>
      <c r="D7" s="154">
        <v>260</v>
      </c>
      <c r="E7" s="144">
        <v>2.4</v>
      </c>
      <c r="F7" s="145">
        <v>624</v>
      </c>
      <c r="G7" s="146">
        <v>2.2000000000000002</v>
      </c>
      <c r="H7" s="145">
        <v>572</v>
      </c>
    </row>
    <row r="8" spans="1:10" x14ac:dyDescent="0.2">
      <c r="A8" s="277" t="s">
        <v>199</v>
      </c>
      <c r="B8" s="277" t="s">
        <v>199</v>
      </c>
      <c r="C8" s="154">
        <v>177</v>
      </c>
      <c r="D8" s="154">
        <v>146</v>
      </c>
      <c r="E8" s="144">
        <v>4.9999999999999991</v>
      </c>
      <c r="F8" s="145">
        <v>885.00000000000011</v>
      </c>
      <c r="G8" s="146">
        <v>4.9999999999999991</v>
      </c>
      <c r="H8" s="145">
        <v>730</v>
      </c>
    </row>
    <row r="9" spans="1:10" x14ac:dyDescent="0.2">
      <c r="A9" s="277" t="s">
        <v>199</v>
      </c>
      <c r="B9" s="277" t="s">
        <v>199</v>
      </c>
      <c r="C9" s="154">
        <v>212</v>
      </c>
      <c r="D9" s="154">
        <v>175</v>
      </c>
      <c r="E9" s="144">
        <v>1.9000000000000001</v>
      </c>
      <c r="F9" s="145">
        <v>402.79999999999995</v>
      </c>
      <c r="G9" s="146">
        <v>1.5</v>
      </c>
      <c r="H9" s="145">
        <v>262.5</v>
      </c>
    </row>
    <row r="10" spans="1:10" x14ac:dyDescent="0.2">
      <c r="A10" s="277" t="s">
        <v>204</v>
      </c>
      <c r="B10" s="277" t="s">
        <v>204</v>
      </c>
      <c r="C10" s="154">
        <v>146</v>
      </c>
      <c r="D10" s="154">
        <v>146</v>
      </c>
      <c r="E10" s="144">
        <v>3.1</v>
      </c>
      <c r="F10" s="145">
        <v>452.6</v>
      </c>
      <c r="G10" s="146">
        <v>3</v>
      </c>
      <c r="H10" s="145">
        <v>438</v>
      </c>
    </row>
    <row r="11" spans="1:10" x14ac:dyDescent="0.2">
      <c r="A11" s="277" t="s">
        <v>204</v>
      </c>
      <c r="B11" s="277" t="s">
        <v>204</v>
      </c>
      <c r="C11" s="154">
        <v>175</v>
      </c>
      <c r="D11" s="154">
        <v>175</v>
      </c>
      <c r="E11" s="144">
        <v>1.4</v>
      </c>
      <c r="F11" s="145">
        <v>245</v>
      </c>
      <c r="G11" s="146">
        <v>1.4</v>
      </c>
      <c r="H11" s="145">
        <v>245</v>
      </c>
    </row>
    <row r="12" spans="1:10" x14ac:dyDescent="0.2">
      <c r="A12" s="277" t="s">
        <v>209</v>
      </c>
      <c r="B12" s="277" t="s">
        <v>209</v>
      </c>
      <c r="C12" s="154">
        <v>55.5</v>
      </c>
      <c r="D12" s="154">
        <v>55.5</v>
      </c>
      <c r="E12" s="144">
        <v>1.6</v>
      </c>
      <c r="F12" s="145">
        <v>88.800000000000011</v>
      </c>
      <c r="G12" s="146">
        <v>1.6</v>
      </c>
      <c r="H12" s="145">
        <v>88.800000000000011</v>
      </c>
    </row>
    <row r="13" spans="1:10" x14ac:dyDescent="0.2">
      <c r="A13" s="277" t="s">
        <v>209</v>
      </c>
      <c r="B13" s="277" t="s">
        <v>209</v>
      </c>
      <c r="C13" s="154">
        <v>66.5</v>
      </c>
      <c r="D13" s="154">
        <v>66.5</v>
      </c>
      <c r="E13" s="144">
        <v>1.6</v>
      </c>
      <c r="F13" s="145">
        <v>106.4</v>
      </c>
      <c r="G13" s="146">
        <v>1.6</v>
      </c>
      <c r="H13" s="145">
        <v>106.4</v>
      </c>
    </row>
    <row r="14" spans="1:10" x14ac:dyDescent="0.2">
      <c r="A14" s="277" t="s">
        <v>209</v>
      </c>
      <c r="B14" s="277" t="s">
        <v>209</v>
      </c>
      <c r="C14" s="154">
        <v>111</v>
      </c>
      <c r="D14" s="154">
        <v>111</v>
      </c>
      <c r="E14" s="144">
        <v>23.500000000000004</v>
      </c>
      <c r="F14" s="145">
        <v>2608.4999999999991</v>
      </c>
      <c r="G14" s="146">
        <v>20.8</v>
      </c>
      <c r="H14" s="145">
        <v>2308.8000000000002</v>
      </c>
    </row>
    <row r="15" spans="1:10" x14ac:dyDescent="0.2">
      <c r="A15" s="277" t="s">
        <v>209</v>
      </c>
      <c r="B15" s="277" t="s">
        <v>209</v>
      </c>
      <c r="C15" s="154">
        <v>133</v>
      </c>
      <c r="D15" s="154">
        <v>133</v>
      </c>
      <c r="E15" s="144">
        <v>19.099999999999987</v>
      </c>
      <c r="F15" s="145">
        <v>2540.2999999999988</v>
      </c>
      <c r="G15" s="146">
        <v>15.899999999999984</v>
      </c>
      <c r="H15" s="145">
        <v>2114.6999999999985</v>
      </c>
    </row>
    <row r="16" spans="1:10" x14ac:dyDescent="0.2">
      <c r="A16" s="277" t="s">
        <v>51</v>
      </c>
      <c r="B16" s="277"/>
      <c r="C16" s="277"/>
      <c r="D16" s="277"/>
      <c r="E16" s="147">
        <v>62.999999999999993</v>
      </c>
      <c r="F16" s="148">
        <v>8691.1999999999989</v>
      </c>
      <c r="G16" s="149">
        <v>56.199999999999982</v>
      </c>
      <c r="H16" s="148">
        <v>7055</v>
      </c>
    </row>
  </sheetData>
  <mergeCells count="1">
    <mergeCell ref="A1:G1"/>
  </mergeCells>
  <pageMargins left="0.7" right="0.7"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0"/>
    <pageSetUpPr fitToPage="1"/>
  </sheetPr>
  <dimension ref="A1:C33"/>
  <sheetViews>
    <sheetView showGridLines="0" zoomScaleNormal="100" zoomScaleSheetLayoutView="100" workbookViewId="0">
      <selection activeCell="B27" sqref="B27:C27"/>
    </sheetView>
  </sheetViews>
  <sheetFormatPr defaultColWidth="9.140625" defaultRowHeight="18.75" x14ac:dyDescent="0.3"/>
  <cols>
    <col min="1" max="1" width="5.85546875" style="111" customWidth="1"/>
    <col min="2" max="2" width="14.5703125" style="113" customWidth="1"/>
    <col min="3" max="3" width="115" style="111" customWidth="1"/>
    <col min="4" max="5" width="9.140625" style="111"/>
    <col min="6" max="6" width="22" style="111" customWidth="1"/>
    <col min="7" max="16384" width="9.140625" style="111"/>
  </cols>
  <sheetData>
    <row r="1" spans="1:3" x14ac:dyDescent="0.3">
      <c r="A1" s="205"/>
      <c r="B1" s="282" t="s">
        <v>523</v>
      </c>
      <c r="C1" s="311"/>
    </row>
    <row r="2" spans="1:3" x14ac:dyDescent="0.3">
      <c r="A2" s="113"/>
      <c r="B2" s="177"/>
      <c r="C2" s="175"/>
    </row>
    <row r="3" spans="1:3" x14ac:dyDescent="0.3">
      <c r="A3" s="113"/>
      <c r="B3" s="282" t="s">
        <v>439</v>
      </c>
      <c r="C3" s="312"/>
    </row>
    <row r="4" spans="1:3" x14ac:dyDescent="0.3">
      <c r="A4" s="113"/>
      <c r="B4" s="174"/>
      <c r="C4" s="175"/>
    </row>
    <row r="5" spans="1:3" x14ac:dyDescent="0.3">
      <c r="A5" s="113"/>
      <c r="B5" s="313" t="s">
        <v>440</v>
      </c>
      <c r="C5" s="312"/>
    </row>
    <row r="6" spans="1:3" x14ac:dyDescent="0.3">
      <c r="A6" s="113"/>
      <c r="B6" s="174"/>
      <c r="C6" s="175"/>
    </row>
    <row r="7" spans="1:3" x14ac:dyDescent="0.3">
      <c r="A7" s="113"/>
      <c r="B7" s="313" t="s">
        <v>441</v>
      </c>
      <c r="C7" s="312"/>
    </row>
    <row r="8" spans="1:3" x14ac:dyDescent="0.3">
      <c r="A8" s="113"/>
      <c r="B8" s="176"/>
      <c r="C8" s="175"/>
    </row>
    <row r="9" spans="1:3" x14ac:dyDescent="0.3">
      <c r="A9" s="113"/>
      <c r="B9" s="314" t="s">
        <v>442</v>
      </c>
      <c r="C9" s="312"/>
    </row>
    <row r="10" spans="1:3" x14ac:dyDescent="0.3">
      <c r="A10" s="113"/>
      <c r="B10" s="174"/>
      <c r="C10" s="175"/>
    </row>
    <row r="11" spans="1:3" x14ac:dyDescent="0.3">
      <c r="A11" s="113"/>
      <c r="B11" s="313" t="s">
        <v>443</v>
      </c>
      <c r="C11" s="312"/>
    </row>
    <row r="12" spans="1:3" x14ac:dyDescent="0.3">
      <c r="A12" s="113"/>
      <c r="B12" s="176"/>
      <c r="C12" s="175"/>
    </row>
    <row r="13" spans="1:3" ht="37.5" customHeight="1" x14ac:dyDescent="0.3">
      <c r="A13" s="113"/>
      <c r="B13" s="313" t="s">
        <v>444</v>
      </c>
      <c r="C13" s="312"/>
    </row>
    <row r="14" spans="1:3" x14ac:dyDescent="0.3">
      <c r="A14" s="113"/>
      <c r="B14" s="174"/>
      <c r="C14" s="175"/>
    </row>
    <row r="15" spans="1:3" x14ac:dyDescent="0.3">
      <c r="A15" s="113"/>
      <c r="B15" s="313" t="s">
        <v>445</v>
      </c>
      <c r="C15" s="312"/>
    </row>
    <row r="16" spans="1:3" x14ac:dyDescent="0.3">
      <c r="A16" s="113"/>
      <c r="B16" s="174"/>
      <c r="C16" s="175"/>
    </row>
    <row r="17" spans="1:3" x14ac:dyDescent="0.3">
      <c r="A17" s="113"/>
      <c r="B17" s="232" t="s">
        <v>446</v>
      </c>
      <c r="C17" s="233" t="s">
        <v>189</v>
      </c>
    </row>
    <row r="18" spans="1:3" x14ac:dyDescent="0.3">
      <c r="A18" s="113"/>
      <c r="B18" s="174"/>
      <c r="C18" s="174"/>
    </row>
    <row r="19" spans="1:3" x14ac:dyDescent="0.3">
      <c r="A19" s="113"/>
      <c r="B19" s="232" t="s">
        <v>447</v>
      </c>
      <c r="C19" s="233" t="s">
        <v>169</v>
      </c>
    </row>
    <row r="20" spans="1:3" x14ac:dyDescent="0.3">
      <c r="A20" s="113"/>
      <c r="B20" s="174"/>
      <c r="C20" s="174"/>
    </row>
    <row r="21" spans="1:3" x14ac:dyDescent="0.3">
      <c r="A21" s="113"/>
      <c r="B21" s="174"/>
      <c r="C21" s="175"/>
    </row>
    <row r="22" spans="1:3" x14ac:dyDescent="0.3">
      <c r="A22" s="113"/>
      <c r="B22" s="174"/>
      <c r="C22" s="174"/>
    </row>
    <row r="23" spans="1:3" x14ac:dyDescent="0.3">
      <c r="A23" s="113"/>
      <c r="B23" s="282" t="s">
        <v>524</v>
      </c>
      <c r="C23" s="311"/>
    </row>
    <row r="24" spans="1:3" x14ac:dyDescent="0.3">
      <c r="A24" s="113"/>
      <c r="C24" s="113"/>
    </row>
    <row r="25" spans="1:3" x14ac:dyDescent="0.3">
      <c r="A25" s="113"/>
      <c r="B25" s="282" t="s">
        <v>439</v>
      </c>
      <c r="C25" s="311"/>
    </row>
    <row r="26" spans="1:3" x14ac:dyDescent="0.3">
      <c r="A26" s="113"/>
      <c r="B26" s="178"/>
      <c r="C26" s="113"/>
    </row>
    <row r="27" spans="1:3" x14ac:dyDescent="0.3">
      <c r="A27" s="113"/>
      <c r="B27" s="313" t="s">
        <v>448</v>
      </c>
      <c r="C27" s="315"/>
    </row>
    <row r="28" spans="1:3" x14ac:dyDescent="0.3">
      <c r="A28" s="113"/>
      <c r="B28" s="178"/>
      <c r="C28" s="113"/>
    </row>
    <row r="29" spans="1:3" x14ac:dyDescent="0.3">
      <c r="A29" s="113"/>
      <c r="B29" s="232" t="s">
        <v>446</v>
      </c>
      <c r="C29" s="233"/>
    </row>
    <row r="30" spans="1:3" x14ac:dyDescent="0.3">
      <c r="A30" s="112"/>
      <c r="B30" s="112"/>
      <c r="C30" s="113"/>
    </row>
    <row r="31" spans="1:3" x14ac:dyDescent="0.3">
      <c r="A31" s="113"/>
      <c r="B31" s="232" t="s">
        <v>447</v>
      </c>
      <c r="C31" s="233"/>
    </row>
    <row r="32" spans="1:3" x14ac:dyDescent="0.3">
      <c r="A32" s="113"/>
      <c r="C32" s="113"/>
    </row>
    <row r="33" spans="2:2" x14ac:dyDescent="0.3">
      <c r="B33" s="112"/>
    </row>
  </sheetData>
  <mergeCells count="11">
    <mergeCell ref="B27:C27"/>
    <mergeCell ref="B11:C11"/>
    <mergeCell ref="B13:C13"/>
    <mergeCell ref="B15:C15"/>
    <mergeCell ref="B23:C23"/>
    <mergeCell ref="B25:C25"/>
    <mergeCell ref="B1:C1"/>
    <mergeCell ref="B3:C3"/>
    <mergeCell ref="B5:C5"/>
    <mergeCell ref="B7:C7"/>
    <mergeCell ref="B9:C9"/>
  </mergeCells>
  <phoneticPr fontId="23" type="noConversion"/>
  <dataValidations count="2">
    <dataValidation allowBlank="1" showInputMessage="1" showErrorMessage="1" errorTitle="Incorrect Value" promptTitle="Signing the bill post assessment" prompt="Print name of deputy or solicitor acting on behalf of the deputy" sqref="C29" xr:uid="{00000000-0002-0000-0A00-000000000000}"/>
    <dataValidation allowBlank="1" showInputMessage="1" showErrorMessage="1" errorTitle="Incorrect Value" promptTitle="Signing the bill" prompt="Print name of deputy or solicitor acting on behalf of the deputy" sqref="C17" xr:uid="{3BCC325F-4C2C-4701-9EF0-DE4EF095AED7}"/>
  </dataValidations>
  <pageMargins left="0.70866141732283472" right="0.70866141732283472" top="0.74803149606299213" bottom="0.74803149606299213" header="0.31496062992125984" footer="0.31496062992125984"/>
  <pageSetup paperSize="9" scale="78" pageOrder="overThenDown" orientation="landscape"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B7A0F-634F-4476-988B-89EF1F8CB5CE}">
  <sheetPr>
    <tabColor theme="0"/>
  </sheetPr>
  <dimension ref="A1:F20"/>
  <sheetViews>
    <sheetView showGridLines="0" showZeros="0" zoomScaleNormal="100" zoomScaleSheetLayoutView="100" workbookViewId="0">
      <selection activeCell="E14" sqref="E14"/>
    </sheetView>
  </sheetViews>
  <sheetFormatPr defaultRowHeight="12.75" x14ac:dyDescent="0.2"/>
  <cols>
    <col min="1" max="1" width="23.85546875" customWidth="1"/>
    <col min="2" max="2" width="18.42578125" customWidth="1"/>
    <col min="3" max="3" width="21.42578125" customWidth="1"/>
    <col min="4" max="4" width="17.5703125" customWidth="1"/>
    <col min="5" max="5" width="24.140625" customWidth="1"/>
  </cols>
  <sheetData>
    <row r="1" spans="1:6" s="64" customFormat="1" ht="15.75" customHeight="1" x14ac:dyDescent="0.25">
      <c r="A1" s="321" t="s">
        <v>87</v>
      </c>
      <c r="B1" s="322"/>
      <c r="C1" s="114"/>
      <c r="D1" s="115" t="s">
        <v>88</v>
      </c>
      <c r="E1" s="135" t="str">
        <f>'1. Front sheet'!D2</f>
        <v>12345678</v>
      </c>
      <c r="F1" s="76"/>
    </row>
    <row r="2" spans="1:6" s="64" customFormat="1" ht="15" customHeight="1" x14ac:dyDescent="0.25">
      <c r="A2" s="323" t="s">
        <v>89</v>
      </c>
      <c r="B2" s="324"/>
      <c r="C2" s="114"/>
      <c r="D2" s="115" t="s">
        <v>90</v>
      </c>
      <c r="E2" s="135" t="str">
        <f>'1. Front sheet'!D4</f>
        <v>SC-1900-COP-000001/1</v>
      </c>
      <c r="F2" s="76"/>
    </row>
    <row r="3" spans="1:6" s="64" customFormat="1" x14ac:dyDescent="0.2">
      <c r="A3" s="76"/>
      <c r="B3" s="76"/>
      <c r="C3" s="76"/>
      <c r="D3" s="76"/>
      <c r="E3" s="76"/>
      <c r="F3" s="76"/>
    </row>
    <row r="4" spans="1:6" s="64" customFormat="1" x14ac:dyDescent="0.2">
      <c r="A4" s="116" t="s">
        <v>91</v>
      </c>
      <c r="B4" s="326" t="str">
        <f>'1. Front sheet'!B8</f>
        <v xml:space="preserve">John Smith </v>
      </c>
      <c r="C4" s="307"/>
      <c r="D4" s="76"/>
      <c r="E4" s="76"/>
      <c r="F4" s="76"/>
    </row>
    <row r="5" spans="1:6" s="64" customFormat="1" x14ac:dyDescent="0.2">
      <c r="A5" s="76"/>
      <c r="B5" s="76"/>
      <c r="C5" s="76"/>
      <c r="D5" s="76"/>
      <c r="E5" s="76"/>
      <c r="F5" s="76"/>
    </row>
    <row r="6" spans="1:6" ht="15" x14ac:dyDescent="0.25">
      <c r="A6" s="320" t="s">
        <v>92</v>
      </c>
      <c r="B6" s="292"/>
      <c r="C6" s="292"/>
      <c r="D6" s="292"/>
      <c r="E6" s="292"/>
      <c r="F6" s="67"/>
    </row>
    <row r="7" spans="1:6" ht="15" x14ac:dyDescent="0.25">
      <c r="A7" s="320" t="s">
        <v>93</v>
      </c>
      <c r="B7" s="292"/>
      <c r="C7" s="292"/>
      <c r="D7" s="292"/>
      <c r="E7" s="117"/>
      <c r="F7" s="67"/>
    </row>
    <row r="8" spans="1:6" ht="15.75" x14ac:dyDescent="0.2">
      <c r="A8" s="118"/>
      <c r="B8" s="76"/>
      <c r="C8" s="76"/>
      <c r="D8" s="76"/>
      <c r="E8" s="76"/>
      <c r="F8" s="58"/>
    </row>
    <row r="9" spans="1:6" ht="15" x14ac:dyDescent="0.2">
      <c r="A9" s="325"/>
      <c r="B9" s="316" t="s">
        <v>81</v>
      </c>
      <c r="C9" s="119" t="s">
        <v>83</v>
      </c>
      <c r="D9" s="316" t="s">
        <v>82</v>
      </c>
      <c r="E9" s="316" t="s">
        <v>94</v>
      </c>
      <c r="F9" s="58"/>
    </row>
    <row r="10" spans="1:6" ht="12.75" customHeight="1" x14ac:dyDescent="0.2">
      <c r="A10" s="325"/>
      <c r="B10" s="316"/>
      <c r="C10" s="120" t="s">
        <v>95</v>
      </c>
      <c r="D10" s="316"/>
      <c r="E10" s="316"/>
      <c r="F10" s="58"/>
    </row>
    <row r="11" spans="1:6" ht="15" x14ac:dyDescent="0.2">
      <c r="A11" s="121" t="s">
        <v>96</v>
      </c>
      <c r="B11" s="122">
        <f>'7. Main Summary'!B4</f>
        <v>8691.2000000000171</v>
      </c>
      <c r="C11" s="122">
        <f>'7. Main Summary'!B6</f>
        <v>432.35</v>
      </c>
      <c r="D11" s="122">
        <f>'7. Main Summary'!B5+'7. Main Summary'!B7</f>
        <v>1824.7100000000039</v>
      </c>
      <c r="E11" s="122">
        <f>SUM(B11:D11)</f>
        <v>10948.260000000022</v>
      </c>
      <c r="F11" s="58"/>
    </row>
    <row r="12" spans="1:6" ht="15" x14ac:dyDescent="0.2">
      <c r="A12" s="123" t="s">
        <v>97</v>
      </c>
      <c r="B12" s="124">
        <f>'7. Main Summary'!C4-'7. Main Summary'!B4</f>
        <v>-1636.2000000000053</v>
      </c>
      <c r="C12" s="124">
        <f>'7. Main Summary'!C6-'7. Main Summary'!B6</f>
        <v>-75.600000000000023</v>
      </c>
      <c r="D12" s="124">
        <f>'7. Main Summary'!C5+'7. Main Summary'!C7-'7. Main Summary'!B5-'7. Main Summary'!B7</f>
        <v>-242.36000000000078</v>
      </c>
      <c r="E12" s="124">
        <f>SUM(B12:D12)</f>
        <v>-1954.160000000006</v>
      </c>
      <c r="F12" s="58"/>
    </row>
    <row r="13" spans="1:6" ht="15" x14ac:dyDescent="0.2">
      <c r="A13" s="121" t="s">
        <v>98</v>
      </c>
      <c r="B13" s="122">
        <f>SUM(B11:B12)</f>
        <v>7055.0000000000118</v>
      </c>
      <c r="C13" s="122">
        <f t="shared" ref="C13:D13" si="0">SUM(C11:C12)</f>
        <v>356.75</v>
      </c>
      <c r="D13" s="122">
        <f t="shared" si="0"/>
        <v>1582.3500000000031</v>
      </c>
      <c r="E13" s="122">
        <f>SUM(B13:D13)</f>
        <v>8994.1000000000149</v>
      </c>
      <c r="F13" s="58"/>
    </row>
    <row r="14" spans="1:6" ht="15" x14ac:dyDescent="0.2">
      <c r="A14" s="125"/>
      <c r="B14" s="125"/>
      <c r="C14" s="123" t="s">
        <v>99</v>
      </c>
      <c r="D14" s="125"/>
      <c r="E14" s="126">
        <f>'7. Main Summary'!C9</f>
        <v>87</v>
      </c>
      <c r="F14" s="58"/>
    </row>
    <row r="15" spans="1:6" ht="15" x14ac:dyDescent="0.2">
      <c r="A15" s="125"/>
      <c r="B15" s="125"/>
      <c r="C15" s="127" t="s">
        <v>51</v>
      </c>
      <c r="D15" s="125"/>
      <c r="E15" s="128">
        <f>SUM(E13:E14)</f>
        <v>9081.1000000000149</v>
      </c>
      <c r="F15" s="58"/>
    </row>
    <row r="16" spans="1:6" s="58" customFormat="1" ht="15" x14ac:dyDescent="0.2">
      <c r="A16" s="129"/>
      <c r="B16" s="129"/>
      <c r="C16" s="129"/>
      <c r="D16" s="129"/>
      <c r="E16" s="130"/>
    </row>
    <row r="17" spans="1:6" ht="30" customHeight="1" x14ac:dyDescent="0.25">
      <c r="A17" s="319" t="s">
        <v>144</v>
      </c>
      <c r="B17" s="318"/>
      <c r="C17" s="318"/>
      <c r="D17" s="327"/>
      <c r="E17" s="297"/>
      <c r="F17" s="58"/>
    </row>
    <row r="18" spans="1:6" ht="18" x14ac:dyDescent="0.2">
      <c r="A18" s="131"/>
      <c r="B18" s="76"/>
      <c r="C18" s="76"/>
      <c r="D18" s="76"/>
      <c r="E18" s="76"/>
      <c r="F18" s="58"/>
    </row>
    <row r="19" spans="1:6" ht="32.25" customHeight="1" x14ac:dyDescent="0.2">
      <c r="A19" s="317" t="s">
        <v>100</v>
      </c>
      <c r="B19" s="318"/>
      <c r="C19" s="318"/>
      <c r="D19" s="132"/>
      <c r="E19" s="76"/>
      <c r="F19" s="58"/>
    </row>
    <row r="20" spans="1:6" x14ac:dyDescent="0.2">
      <c r="A20" s="76"/>
      <c r="B20" s="76"/>
      <c r="C20" s="76"/>
      <c r="D20" s="76"/>
      <c r="E20" s="76"/>
    </row>
  </sheetData>
  <mergeCells count="12">
    <mergeCell ref="E9:E10"/>
    <mergeCell ref="A19:C19"/>
    <mergeCell ref="A17:C17"/>
    <mergeCell ref="A6:E6"/>
    <mergeCell ref="A1:B1"/>
    <mergeCell ref="A2:B2"/>
    <mergeCell ref="A7:D7"/>
    <mergeCell ref="A9:A10"/>
    <mergeCell ref="B9:B10"/>
    <mergeCell ref="D9:D10"/>
    <mergeCell ref="B4:C4"/>
    <mergeCell ref="D17:E17"/>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7AE4-79FE-4A66-B351-DBA933C35733}">
  <sheetPr>
    <tabColor theme="0"/>
  </sheetPr>
  <dimension ref="A1:E31"/>
  <sheetViews>
    <sheetView showGridLines="0" showZeros="0" topLeftCell="A7" zoomScaleNormal="100" zoomScaleSheetLayoutView="100" workbookViewId="0"/>
  </sheetViews>
  <sheetFormatPr defaultColWidth="9.140625" defaultRowHeight="15" x14ac:dyDescent="0.25"/>
  <cols>
    <col min="1" max="1" width="3.42578125" style="67" customWidth="1"/>
    <col min="2" max="2" width="32" style="67" customWidth="1"/>
    <col min="3" max="3" width="4.140625" style="67" customWidth="1"/>
    <col min="4" max="4" width="22.42578125" style="67" customWidth="1"/>
    <col min="5" max="5" width="26.85546875" style="67" customWidth="1"/>
    <col min="6" max="16384" width="9.140625" style="67"/>
  </cols>
  <sheetData>
    <row r="1" spans="1:5" x14ac:dyDescent="0.25">
      <c r="A1" s="117"/>
      <c r="B1" s="117"/>
      <c r="C1" s="117"/>
      <c r="D1" s="117"/>
      <c r="E1" s="117"/>
    </row>
    <row r="2" spans="1:5" ht="18.75" x14ac:dyDescent="0.3">
      <c r="A2" s="117"/>
      <c r="B2" s="133" t="s">
        <v>101</v>
      </c>
      <c r="C2" s="133"/>
      <c r="D2" s="328" t="s">
        <v>102</v>
      </c>
      <c r="E2" s="329"/>
    </row>
    <row r="3" spans="1:5" ht="15.75" x14ac:dyDescent="0.25">
      <c r="A3" s="117"/>
      <c r="B3" s="117"/>
      <c r="C3" s="117"/>
      <c r="D3" s="330" t="s">
        <v>103</v>
      </c>
      <c r="E3" s="331"/>
    </row>
    <row r="4" spans="1:5" x14ac:dyDescent="0.25">
      <c r="A4" s="117"/>
      <c r="B4" s="117"/>
      <c r="C4" s="117"/>
      <c r="D4" s="134" t="s">
        <v>104</v>
      </c>
      <c r="E4" s="135" t="str">
        <f>'1. Front sheet'!D4</f>
        <v>SC-1900-COP-000001/1</v>
      </c>
    </row>
    <row r="5" spans="1:5" x14ac:dyDescent="0.25">
      <c r="A5" s="117"/>
      <c r="B5" s="117"/>
      <c r="C5" s="117"/>
      <c r="D5" s="336" t="s">
        <v>105</v>
      </c>
      <c r="E5" s="300"/>
    </row>
    <row r="6" spans="1:5" x14ac:dyDescent="0.25">
      <c r="A6" s="117"/>
      <c r="B6" s="117"/>
      <c r="C6" s="117"/>
      <c r="D6" s="136"/>
      <c r="E6" s="137"/>
    </row>
    <row r="7" spans="1:5" x14ac:dyDescent="0.25">
      <c r="A7" s="117"/>
      <c r="B7" s="234" t="s">
        <v>449</v>
      </c>
      <c r="C7" s="117"/>
      <c r="D7" s="332" t="s">
        <v>106</v>
      </c>
      <c r="E7" s="334" t="str">
        <f>'1. Front sheet'!D2</f>
        <v>12345678</v>
      </c>
    </row>
    <row r="8" spans="1:5" x14ac:dyDescent="0.25">
      <c r="A8" s="117"/>
      <c r="B8" s="117"/>
      <c r="C8" s="117"/>
      <c r="D8" s="333"/>
      <c r="E8" s="335"/>
    </row>
    <row r="9" spans="1:5" x14ac:dyDescent="0.25">
      <c r="A9" s="117"/>
      <c r="B9" s="135" t="str">
        <f>'1. Front sheet'!C14</f>
        <v xml:space="preserve">321 Legal </v>
      </c>
      <c r="C9" s="117"/>
      <c r="D9" s="332" t="s">
        <v>107</v>
      </c>
      <c r="E9" s="334" t="str">
        <f>'1. Front sheet'!B8</f>
        <v xml:space="preserve">John Smith </v>
      </c>
    </row>
    <row r="10" spans="1:5" x14ac:dyDescent="0.25">
      <c r="A10" s="117"/>
      <c r="B10" s="341" t="str">
        <f>'1. Front sheet'!C15</f>
        <v>1 Main Street
Birmingham
B2 5LL</v>
      </c>
      <c r="C10" s="117"/>
      <c r="D10" s="333"/>
      <c r="E10" s="335"/>
    </row>
    <row r="11" spans="1:5" x14ac:dyDescent="0.25">
      <c r="A11" s="117"/>
      <c r="B11" s="341"/>
      <c r="C11" s="117"/>
      <c r="D11" s="332" t="s">
        <v>108</v>
      </c>
      <c r="E11" s="334" t="str">
        <f>'1. Front sheet'!C17</f>
        <v>Ref: GHI/1/2/3</v>
      </c>
    </row>
    <row r="12" spans="1:5" x14ac:dyDescent="0.25">
      <c r="A12" s="117"/>
      <c r="B12" s="341"/>
      <c r="C12" s="117"/>
      <c r="D12" s="333"/>
      <c r="E12" s="335"/>
    </row>
    <row r="13" spans="1:5" x14ac:dyDescent="0.25">
      <c r="A13" s="117"/>
      <c r="B13" s="341"/>
      <c r="C13" s="117"/>
      <c r="D13" s="332" t="s">
        <v>0</v>
      </c>
      <c r="E13" s="339" t="s">
        <v>464</v>
      </c>
    </row>
    <row r="14" spans="1:5" x14ac:dyDescent="0.25">
      <c r="A14" s="117"/>
      <c r="B14" s="341"/>
      <c r="C14" s="117"/>
      <c r="D14" s="333"/>
      <c r="E14" s="340"/>
    </row>
    <row r="15" spans="1:5" ht="125.25" customHeight="1" x14ac:dyDescent="0.25">
      <c r="A15" s="117"/>
      <c r="B15" s="138"/>
      <c r="C15" s="138"/>
      <c r="D15" s="138"/>
      <c r="E15" s="138"/>
    </row>
    <row r="16" spans="1:5" ht="30" customHeight="1" x14ac:dyDescent="0.25">
      <c r="A16" s="117"/>
      <c r="B16" s="342" t="s">
        <v>450</v>
      </c>
      <c r="C16" s="343"/>
      <c r="D16" s="343"/>
      <c r="E16" s="343"/>
    </row>
    <row r="17" spans="1:5" x14ac:dyDescent="0.25">
      <c r="A17" s="117"/>
      <c r="B17" s="344"/>
      <c r="C17" s="318"/>
      <c r="D17" s="318"/>
      <c r="E17" s="318"/>
    </row>
    <row r="18" spans="1:5" ht="50.25" customHeight="1" x14ac:dyDescent="0.25">
      <c r="A18" s="117"/>
      <c r="B18" s="342" t="s">
        <v>451</v>
      </c>
      <c r="C18" s="343"/>
      <c r="D18" s="343"/>
      <c r="E18" s="343"/>
    </row>
    <row r="19" spans="1:5" x14ac:dyDescent="0.25">
      <c r="A19" s="117"/>
      <c r="B19" s="139"/>
      <c r="C19" s="140"/>
      <c r="D19" s="140"/>
      <c r="E19" s="140"/>
    </row>
    <row r="20" spans="1:5" x14ac:dyDescent="0.25">
      <c r="A20" s="117"/>
      <c r="B20" s="138"/>
      <c r="C20" s="77"/>
      <c r="D20" s="77"/>
      <c r="E20" s="77"/>
    </row>
    <row r="21" spans="1:5" ht="15" customHeight="1" x14ac:dyDescent="0.25">
      <c r="A21" s="117"/>
      <c r="B21" s="138" t="s">
        <v>109</v>
      </c>
      <c r="C21" s="138"/>
      <c r="D21" s="142" t="str">
        <f>'7. Main Summary'!B15</f>
        <v>Costs Officer ABC</v>
      </c>
      <c r="E21" s="138"/>
    </row>
    <row r="22" spans="1:5" x14ac:dyDescent="0.25">
      <c r="A22" s="117"/>
      <c r="B22" s="138" t="s">
        <v>110</v>
      </c>
      <c r="C22" s="138"/>
      <c r="D22" s="141">
        <f>'7. Main Summary'!C10</f>
        <v>9081.1000000000149</v>
      </c>
      <c r="E22" s="138"/>
    </row>
    <row r="23" spans="1:5" x14ac:dyDescent="0.25">
      <c r="A23" s="117"/>
      <c r="B23" s="138" t="s">
        <v>111</v>
      </c>
      <c r="C23" s="138"/>
      <c r="D23" s="141">
        <f>'7. Main Summary'!C5+'7. Main Summary'!C7</f>
        <v>1582.3500000000031</v>
      </c>
      <c r="E23" s="138" t="s">
        <v>112</v>
      </c>
    </row>
    <row r="24" spans="1:5" x14ac:dyDescent="0.25">
      <c r="A24" s="117"/>
      <c r="B24" s="138" t="s">
        <v>113</v>
      </c>
      <c r="C24" s="138"/>
      <c r="D24" s="141">
        <f>'7. Main Summary'!C9</f>
        <v>87</v>
      </c>
      <c r="E24" s="344" t="s">
        <v>114</v>
      </c>
    </row>
    <row r="25" spans="1:5" x14ac:dyDescent="0.25">
      <c r="A25" s="117"/>
      <c r="B25" s="138"/>
      <c r="C25" s="138"/>
      <c r="D25" s="138"/>
      <c r="E25" s="318"/>
    </row>
    <row r="26" spans="1:5" x14ac:dyDescent="0.25">
      <c r="A26" s="117"/>
      <c r="B26" s="117"/>
      <c r="C26" s="117"/>
      <c r="D26" s="117"/>
      <c r="E26" s="117"/>
    </row>
    <row r="27" spans="1:5" ht="36.75" customHeight="1" x14ac:dyDescent="0.25">
      <c r="A27" s="117"/>
      <c r="B27" s="345" t="s">
        <v>115</v>
      </c>
      <c r="C27" s="346"/>
      <c r="D27" s="346"/>
      <c r="E27" s="346"/>
    </row>
    <row r="28" spans="1:5" x14ac:dyDescent="0.25">
      <c r="A28" s="117"/>
      <c r="B28" s="117"/>
      <c r="C28" s="117"/>
      <c r="D28" s="117"/>
      <c r="E28" s="117"/>
    </row>
    <row r="29" spans="1:5" x14ac:dyDescent="0.25">
      <c r="A29" s="83"/>
      <c r="B29" s="83"/>
      <c r="C29" s="83"/>
      <c r="D29" s="83"/>
      <c r="E29" s="83"/>
    </row>
    <row r="30" spans="1:5" ht="36" customHeight="1" x14ac:dyDescent="0.25">
      <c r="A30" s="83"/>
      <c r="B30" s="337"/>
      <c r="C30" s="338"/>
      <c r="D30" s="338"/>
      <c r="E30" s="338"/>
    </row>
    <row r="31" spans="1:5" x14ac:dyDescent="0.25">
      <c r="A31" s="83"/>
      <c r="B31" s="83"/>
      <c r="C31" s="83"/>
      <c r="D31" s="83"/>
      <c r="E31" s="83"/>
    </row>
  </sheetData>
  <mergeCells count="18">
    <mergeCell ref="B30:E30"/>
    <mergeCell ref="D11:D12"/>
    <mergeCell ref="E11:E12"/>
    <mergeCell ref="D13:D14"/>
    <mergeCell ref="E13:E14"/>
    <mergeCell ref="B10:B14"/>
    <mergeCell ref="B16:E16"/>
    <mergeCell ref="B17:E17"/>
    <mergeCell ref="B18:E18"/>
    <mergeCell ref="E24:E25"/>
    <mergeCell ref="B27:E27"/>
    <mergeCell ref="D2:E2"/>
    <mergeCell ref="D3:E3"/>
    <mergeCell ref="D9:D10"/>
    <mergeCell ref="E9:E10"/>
    <mergeCell ref="D5:E5"/>
    <mergeCell ref="D7:D8"/>
    <mergeCell ref="E7:E8"/>
  </mergeCells>
  <dataValidations count="3">
    <dataValidation allowBlank="1" showInputMessage="1" showErrorMessage="1" errorTitle="Incorrect Value" promptTitle="Date of Authority" prompt="If general management leave as 19 November 1982.  If not, add the date of the order giving authority for assessment of costs." sqref="B16:E16" xr:uid="{00000000-0002-0000-0C00-000000000000}"/>
    <dataValidation allowBlank="1" showInputMessage="1" showErrorMessage="1" errorTitle="Incorrect Value" promptTitle="Correct Bill Title" prompt="State who filed the bill and either the dates for general management and/or the type of order giving authority for costs to be assessed, such as: Appointment of Deputy; an order for sale; a Statutory Will; an order for gifts etc.  See guidance for details" sqref="B18:E18" xr:uid="{00000000-0002-0000-0C00-000001000000}"/>
    <dataValidation allowBlank="1" showInputMessage="1" showErrorMessage="1" promptTitle="Insert Date" prompt="Please insert today's date before exporting this sheet as a PDF to send to the SCCO for sealing." sqref="E13:E14" xr:uid="{C2098D21-B7D4-439B-961A-68290AA981C1}"/>
  </dataValidations>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69CF5-6978-4FCF-9156-36E225B4887F}">
  <sheetPr>
    <tabColor theme="0"/>
    <pageSetUpPr fitToPage="1"/>
  </sheetPr>
  <dimension ref="A1:O256"/>
  <sheetViews>
    <sheetView zoomScaleNormal="100" zoomScaleSheetLayoutView="100" workbookViewId="0">
      <selection activeCell="N7" sqref="N7"/>
    </sheetView>
  </sheetViews>
  <sheetFormatPr defaultColWidth="9.140625" defaultRowHeight="12.75" x14ac:dyDescent="0.2"/>
  <cols>
    <col min="1" max="1" width="3.85546875" style="162" customWidth="1"/>
    <col min="2" max="2" width="10.42578125" style="162" customWidth="1"/>
    <col min="3" max="3" width="27" style="162" customWidth="1"/>
    <col min="4" max="5" width="21.140625" style="162" customWidth="1"/>
    <col min="6" max="6" width="9.42578125" style="162" customWidth="1"/>
    <col min="7" max="7" width="8.42578125" style="162" customWidth="1"/>
    <col min="8" max="8" width="9.85546875" style="162" customWidth="1"/>
    <col min="9" max="9" width="9.5703125" style="162" customWidth="1"/>
    <col min="10" max="10" width="9.5703125" style="164" customWidth="1"/>
    <col min="11" max="11" width="8.5703125" style="164" customWidth="1"/>
    <col min="12" max="16384" width="9.140625" style="162"/>
  </cols>
  <sheetData>
    <row r="1" spans="1:15" ht="18.75" x14ac:dyDescent="0.2">
      <c r="A1" s="347" t="s">
        <v>121</v>
      </c>
      <c r="B1" s="294"/>
      <c r="C1" s="294"/>
      <c r="D1" s="294"/>
      <c r="E1" s="294"/>
      <c r="F1" s="294"/>
      <c r="G1" s="294"/>
      <c r="H1" s="294"/>
      <c r="I1" s="294"/>
      <c r="J1" s="294"/>
      <c r="K1" s="171"/>
    </row>
    <row r="3" spans="1:15" ht="30" customHeight="1" x14ac:dyDescent="0.2">
      <c r="A3" s="163" t="s">
        <v>119</v>
      </c>
      <c r="B3" s="163" t="s">
        <v>0</v>
      </c>
      <c r="C3" s="163" t="s">
        <v>6</v>
      </c>
      <c r="D3" s="163" t="s">
        <v>118</v>
      </c>
      <c r="E3" s="163" t="s">
        <v>47</v>
      </c>
      <c r="F3" s="163" t="s">
        <v>24</v>
      </c>
      <c r="G3" s="163" t="s">
        <v>22</v>
      </c>
      <c r="H3" s="163" t="s">
        <v>25</v>
      </c>
      <c r="I3" s="163" t="s">
        <v>23</v>
      </c>
      <c r="J3" s="198" t="s">
        <v>158</v>
      </c>
      <c r="K3" s="200" t="s">
        <v>157</v>
      </c>
      <c r="L3" s="198" t="s">
        <v>154</v>
      </c>
      <c r="M3" s="168" t="s">
        <v>153</v>
      </c>
      <c r="N3" s="199" t="s">
        <v>155</v>
      </c>
      <c r="O3" s="168" t="s">
        <v>156</v>
      </c>
    </row>
    <row r="4" spans="1:15" ht="25.5" x14ac:dyDescent="0.2">
      <c r="A4" s="173">
        <v>1</v>
      </c>
      <c r="B4" s="235">
        <v>43926</v>
      </c>
      <c r="C4" s="278" t="s">
        <v>218</v>
      </c>
      <c r="D4" s="278" t="s">
        <v>219</v>
      </c>
      <c r="E4" s="278" t="s">
        <v>145</v>
      </c>
      <c r="F4" s="278" t="s">
        <v>196</v>
      </c>
      <c r="G4" s="278" t="s">
        <v>196</v>
      </c>
      <c r="H4" s="195">
        <v>177</v>
      </c>
      <c r="I4" s="195">
        <v>146</v>
      </c>
      <c r="J4" s="167">
        <v>0.5</v>
      </c>
      <c r="K4" s="196">
        <v>0.5</v>
      </c>
      <c r="L4" s="167">
        <v>88.5</v>
      </c>
      <c r="M4" s="168">
        <v>73</v>
      </c>
      <c r="N4" s="196">
        <v>0</v>
      </c>
      <c r="O4" s="168">
        <v>0</v>
      </c>
    </row>
    <row r="5" spans="1:15" ht="63.75" x14ac:dyDescent="0.2">
      <c r="A5" s="173">
        <v>2</v>
      </c>
      <c r="B5" s="235">
        <v>43945</v>
      </c>
      <c r="C5" s="278" t="s">
        <v>220</v>
      </c>
      <c r="D5" s="278" t="s">
        <v>120</v>
      </c>
      <c r="E5" s="278" t="s">
        <v>506</v>
      </c>
      <c r="F5" s="278" t="s">
        <v>206</v>
      </c>
      <c r="G5" s="278" t="s">
        <v>206</v>
      </c>
      <c r="H5" s="195">
        <v>111</v>
      </c>
      <c r="I5" s="195">
        <v>111</v>
      </c>
      <c r="J5" s="167">
        <v>0.2</v>
      </c>
      <c r="K5" s="196">
        <v>0</v>
      </c>
      <c r="L5" s="167">
        <v>22.200000000000003</v>
      </c>
      <c r="M5" s="168">
        <v>0</v>
      </c>
      <c r="N5" s="196">
        <v>0</v>
      </c>
      <c r="O5" s="168">
        <v>0</v>
      </c>
    </row>
    <row r="6" spans="1:15" ht="38.25" x14ac:dyDescent="0.2">
      <c r="A6" s="173">
        <v>3</v>
      </c>
      <c r="B6" s="235">
        <v>43951</v>
      </c>
      <c r="C6" s="278" t="s">
        <v>221</v>
      </c>
      <c r="D6" s="278" t="s">
        <v>222</v>
      </c>
      <c r="E6" s="278" t="s">
        <v>145</v>
      </c>
      <c r="F6" s="278" t="s">
        <v>206</v>
      </c>
      <c r="G6" s="278" t="s">
        <v>206</v>
      </c>
      <c r="H6" s="195">
        <v>111</v>
      </c>
      <c r="I6" s="195">
        <v>111</v>
      </c>
      <c r="J6" s="167">
        <v>0.3</v>
      </c>
      <c r="K6" s="196">
        <v>0.3</v>
      </c>
      <c r="L6" s="167">
        <v>33.299999999999997</v>
      </c>
      <c r="M6" s="168">
        <v>33.299999999999997</v>
      </c>
      <c r="N6" s="196">
        <v>0</v>
      </c>
      <c r="O6" s="168">
        <v>0</v>
      </c>
    </row>
    <row r="7" spans="1:15" ht="38.25" x14ac:dyDescent="0.2">
      <c r="A7" s="173">
        <v>4</v>
      </c>
      <c r="B7" s="235">
        <v>43951</v>
      </c>
      <c r="C7" s="278" t="s">
        <v>223</v>
      </c>
      <c r="D7" s="278" t="s">
        <v>120</v>
      </c>
      <c r="E7" s="278" t="s">
        <v>145</v>
      </c>
      <c r="F7" s="278" t="s">
        <v>201</v>
      </c>
      <c r="G7" s="278" t="s">
        <v>201</v>
      </c>
      <c r="H7" s="195">
        <v>146</v>
      </c>
      <c r="I7" s="195">
        <v>146</v>
      </c>
      <c r="J7" s="167">
        <v>0.2</v>
      </c>
      <c r="K7" s="196">
        <v>0.2</v>
      </c>
      <c r="L7" s="167">
        <v>29.200000000000003</v>
      </c>
      <c r="M7" s="168">
        <v>29.200000000000003</v>
      </c>
      <c r="N7" s="196">
        <v>0</v>
      </c>
      <c r="O7" s="168">
        <v>0</v>
      </c>
    </row>
    <row r="8" spans="1:15" ht="51" x14ac:dyDescent="0.2">
      <c r="A8" s="173">
        <v>5</v>
      </c>
      <c r="B8" s="235">
        <v>43951</v>
      </c>
      <c r="C8" s="278" t="s">
        <v>224</v>
      </c>
      <c r="D8" s="278" t="s">
        <v>120</v>
      </c>
      <c r="E8" s="278" t="s">
        <v>145</v>
      </c>
      <c r="F8" s="278" t="s">
        <v>196</v>
      </c>
      <c r="G8" s="278" t="s">
        <v>196</v>
      </c>
      <c r="H8" s="195">
        <v>177</v>
      </c>
      <c r="I8" s="195">
        <v>146</v>
      </c>
      <c r="J8" s="167">
        <v>0.2</v>
      </c>
      <c r="K8" s="196">
        <v>0.2</v>
      </c>
      <c r="L8" s="167">
        <v>35.4</v>
      </c>
      <c r="M8" s="168">
        <v>29.200000000000003</v>
      </c>
      <c r="N8" s="196">
        <v>0</v>
      </c>
      <c r="O8" s="168">
        <v>0</v>
      </c>
    </row>
    <row r="9" spans="1:15" ht="51" x14ac:dyDescent="0.2">
      <c r="A9" s="173">
        <v>6</v>
      </c>
      <c r="B9" s="235">
        <v>43951</v>
      </c>
      <c r="C9" s="278" t="s">
        <v>225</v>
      </c>
      <c r="D9" s="278" t="s">
        <v>120</v>
      </c>
      <c r="E9" s="278" t="s">
        <v>145</v>
      </c>
      <c r="F9" s="278" t="s">
        <v>196</v>
      </c>
      <c r="G9" s="278" t="s">
        <v>196</v>
      </c>
      <c r="H9" s="195">
        <v>177</v>
      </c>
      <c r="I9" s="195">
        <v>146</v>
      </c>
      <c r="J9" s="167">
        <v>0.2</v>
      </c>
      <c r="K9" s="196">
        <v>0.2</v>
      </c>
      <c r="L9" s="167">
        <v>35.4</v>
      </c>
      <c r="M9" s="168">
        <v>29.200000000000003</v>
      </c>
      <c r="N9" s="196">
        <v>0</v>
      </c>
      <c r="O9" s="168">
        <v>0</v>
      </c>
    </row>
    <row r="10" spans="1:15" ht="51" x14ac:dyDescent="0.2">
      <c r="A10" s="173">
        <v>7</v>
      </c>
      <c r="B10" s="235">
        <v>43951</v>
      </c>
      <c r="C10" s="278" t="s">
        <v>226</v>
      </c>
      <c r="D10" s="278" t="s">
        <v>120</v>
      </c>
      <c r="E10" s="278" t="s">
        <v>145</v>
      </c>
      <c r="F10" s="278" t="s">
        <v>206</v>
      </c>
      <c r="G10" s="278" t="s">
        <v>206</v>
      </c>
      <c r="H10" s="195">
        <v>111</v>
      </c>
      <c r="I10" s="195">
        <v>111</v>
      </c>
      <c r="J10" s="167">
        <v>0.1</v>
      </c>
      <c r="K10" s="196">
        <v>0.1</v>
      </c>
      <c r="L10" s="167">
        <v>11.100000000000001</v>
      </c>
      <c r="M10" s="168">
        <v>11.100000000000001</v>
      </c>
      <c r="N10" s="196">
        <v>0</v>
      </c>
      <c r="O10" s="168">
        <v>0</v>
      </c>
    </row>
    <row r="11" spans="1:15" ht="51" x14ac:dyDescent="0.2">
      <c r="A11" s="173">
        <v>8</v>
      </c>
      <c r="B11" s="235">
        <v>43951</v>
      </c>
      <c r="C11" s="278" t="s">
        <v>227</v>
      </c>
      <c r="D11" s="278" t="s">
        <v>120</v>
      </c>
      <c r="E11" s="278" t="s">
        <v>145</v>
      </c>
      <c r="F11" s="278" t="s">
        <v>206</v>
      </c>
      <c r="G11" s="278" t="s">
        <v>206</v>
      </c>
      <c r="H11" s="195">
        <v>111</v>
      </c>
      <c r="I11" s="195">
        <v>111</v>
      </c>
      <c r="J11" s="167">
        <v>0.1</v>
      </c>
      <c r="K11" s="196">
        <v>0.1</v>
      </c>
      <c r="L11" s="167">
        <v>11.100000000000001</v>
      </c>
      <c r="M11" s="168">
        <v>11.100000000000001</v>
      </c>
      <c r="N11" s="196">
        <v>0</v>
      </c>
      <c r="O11" s="168">
        <v>0</v>
      </c>
    </row>
    <row r="12" spans="1:15" ht="89.25" x14ac:dyDescent="0.2">
      <c r="A12" s="173">
        <v>9</v>
      </c>
      <c r="B12" s="235">
        <v>43955</v>
      </c>
      <c r="C12" s="278" t="s">
        <v>228</v>
      </c>
      <c r="D12" s="278" t="s">
        <v>120</v>
      </c>
      <c r="E12" s="278" t="s">
        <v>145</v>
      </c>
      <c r="F12" s="278" t="s">
        <v>196</v>
      </c>
      <c r="G12" s="278" t="s">
        <v>196</v>
      </c>
      <c r="H12" s="195">
        <v>177</v>
      </c>
      <c r="I12" s="195">
        <v>146</v>
      </c>
      <c r="J12" s="167">
        <v>0.2</v>
      </c>
      <c r="K12" s="196">
        <v>0.2</v>
      </c>
      <c r="L12" s="167">
        <v>35.4</v>
      </c>
      <c r="M12" s="168">
        <v>29.200000000000003</v>
      </c>
      <c r="N12" s="196">
        <v>0</v>
      </c>
      <c r="O12" s="168">
        <v>0</v>
      </c>
    </row>
    <row r="13" spans="1:15" ht="51" x14ac:dyDescent="0.2">
      <c r="A13" s="173">
        <v>10</v>
      </c>
      <c r="B13" s="235">
        <v>43956</v>
      </c>
      <c r="C13" s="278" t="s">
        <v>229</v>
      </c>
      <c r="D13" s="278" t="s">
        <v>230</v>
      </c>
      <c r="E13" s="278" t="s">
        <v>145</v>
      </c>
      <c r="F13" s="278" t="s">
        <v>206</v>
      </c>
      <c r="G13" s="278" t="s">
        <v>206</v>
      </c>
      <c r="H13" s="195">
        <v>111</v>
      </c>
      <c r="I13" s="195">
        <v>111</v>
      </c>
      <c r="J13" s="167">
        <v>0.05</v>
      </c>
      <c r="K13" s="196">
        <v>0.05</v>
      </c>
      <c r="L13" s="167">
        <v>5.5500000000000007</v>
      </c>
      <c r="M13" s="168">
        <v>5.5500000000000007</v>
      </c>
      <c r="N13" s="196">
        <v>0</v>
      </c>
      <c r="O13" s="168">
        <v>0</v>
      </c>
    </row>
    <row r="14" spans="1:15" ht="63.75" x14ac:dyDescent="0.2">
      <c r="A14" s="173">
        <v>11</v>
      </c>
      <c r="B14" s="235">
        <v>43958</v>
      </c>
      <c r="C14" s="278" t="s">
        <v>231</v>
      </c>
      <c r="D14" s="278" t="s">
        <v>120</v>
      </c>
      <c r="E14" s="278" t="s">
        <v>145</v>
      </c>
      <c r="F14" s="278" t="s">
        <v>206</v>
      </c>
      <c r="G14" s="278" t="s">
        <v>206</v>
      </c>
      <c r="H14" s="195">
        <v>111</v>
      </c>
      <c r="I14" s="195">
        <v>111</v>
      </c>
      <c r="J14" s="167">
        <v>0.1</v>
      </c>
      <c r="K14" s="196">
        <v>0.1</v>
      </c>
      <c r="L14" s="167">
        <v>11.100000000000001</v>
      </c>
      <c r="M14" s="168">
        <v>11.100000000000001</v>
      </c>
      <c r="N14" s="196">
        <v>0</v>
      </c>
      <c r="O14" s="168">
        <v>0</v>
      </c>
    </row>
    <row r="15" spans="1:15" ht="89.25" x14ac:dyDescent="0.2">
      <c r="A15" s="173">
        <v>12</v>
      </c>
      <c r="B15" s="235">
        <v>43963</v>
      </c>
      <c r="C15" s="278" t="s">
        <v>232</v>
      </c>
      <c r="D15" s="278" t="s">
        <v>120</v>
      </c>
      <c r="E15" s="278" t="s">
        <v>145</v>
      </c>
      <c r="F15" s="278" t="s">
        <v>196</v>
      </c>
      <c r="G15" s="278" t="s">
        <v>196</v>
      </c>
      <c r="H15" s="195">
        <v>177</v>
      </c>
      <c r="I15" s="195">
        <v>146</v>
      </c>
      <c r="J15" s="167">
        <v>0.1</v>
      </c>
      <c r="K15" s="196">
        <v>0.1</v>
      </c>
      <c r="L15" s="167">
        <v>17.7</v>
      </c>
      <c r="M15" s="168">
        <v>14.600000000000001</v>
      </c>
      <c r="N15" s="196">
        <v>0</v>
      </c>
      <c r="O15" s="168">
        <v>0</v>
      </c>
    </row>
    <row r="16" spans="1:15" ht="63.75" x14ac:dyDescent="0.2">
      <c r="A16" s="173">
        <v>13</v>
      </c>
      <c r="B16" s="235">
        <v>43963</v>
      </c>
      <c r="C16" s="278" t="s">
        <v>233</v>
      </c>
      <c r="D16" s="278" t="s">
        <v>120</v>
      </c>
      <c r="E16" s="278" t="s">
        <v>489</v>
      </c>
      <c r="F16" s="278" t="s">
        <v>206</v>
      </c>
      <c r="G16" s="278" t="s">
        <v>206</v>
      </c>
      <c r="H16" s="195">
        <v>111</v>
      </c>
      <c r="I16" s="195">
        <v>111</v>
      </c>
      <c r="J16" s="167">
        <v>0.1</v>
      </c>
      <c r="K16" s="196">
        <v>0</v>
      </c>
      <c r="L16" s="167">
        <v>11.100000000000001</v>
      </c>
      <c r="M16" s="168">
        <v>0</v>
      </c>
      <c r="N16" s="196">
        <v>0</v>
      </c>
      <c r="O16" s="168">
        <v>0</v>
      </c>
    </row>
    <row r="17" spans="1:15" ht="63.75" x14ac:dyDescent="0.2">
      <c r="A17" s="173">
        <v>14</v>
      </c>
      <c r="B17" s="235">
        <v>43963</v>
      </c>
      <c r="C17" s="278" t="s">
        <v>220</v>
      </c>
      <c r="D17" s="278" t="s">
        <v>120</v>
      </c>
      <c r="E17" s="278" t="s">
        <v>506</v>
      </c>
      <c r="F17" s="278" t="s">
        <v>206</v>
      </c>
      <c r="G17" s="278" t="s">
        <v>206</v>
      </c>
      <c r="H17" s="195">
        <v>111</v>
      </c>
      <c r="I17" s="195">
        <v>111</v>
      </c>
      <c r="J17" s="167">
        <v>0.2</v>
      </c>
      <c r="K17" s="196">
        <v>0</v>
      </c>
      <c r="L17" s="167">
        <v>22.200000000000003</v>
      </c>
      <c r="M17" s="168">
        <v>0</v>
      </c>
      <c r="N17" s="196">
        <v>0</v>
      </c>
      <c r="O17" s="168">
        <v>0</v>
      </c>
    </row>
    <row r="18" spans="1:15" ht="51" x14ac:dyDescent="0.2">
      <c r="A18" s="173">
        <v>15</v>
      </c>
      <c r="B18" s="235">
        <v>43963</v>
      </c>
      <c r="C18" s="278" t="s">
        <v>234</v>
      </c>
      <c r="D18" s="278" t="s">
        <v>120</v>
      </c>
      <c r="E18" s="278" t="s">
        <v>145</v>
      </c>
      <c r="F18" s="278" t="s">
        <v>206</v>
      </c>
      <c r="G18" s="278" t="s">
        <v>206</v>
      </c>
      <c r="H18" s="195">
        <v>111</v>
      </c>
      <c r="I18" s="195">
        <v>111</v>
      </c>
      <c r="J18" s="167">
        <v>0.2</v>
      </c>
      <c r="K18" s="196">
        <v>0.2</v>
      </c>
      <c r="L18" s="167">
        <v>22.200000000000003</v>
      </c>
      <c r="M18" s="168">
        <v>22.200000000000003</v>
      </c>
      <c r="N18" s="196">
        <v>0</v>
      </c>
      <c r="O18" s="168">
        <v>0</v>
      </c>
    </row>
    <row r="19" spans="1:15" ht="51" x14ac:dyDescent="0.2">
      <c r="A19" s="173">
        <v>16</v>
      </c>
      <c r="B19" s="235">
        <v>43964</v>
      </c>
      <c r="C19" s="278" t="s">
        <v>235</v>
      </c>
      <c r="D19" s="278" t="s">
        <v>120</v>
      </c>
      <c r="E19" s="278" t="s">
        <v>145</v>
      </c>
      <c r="F19" s="278" t="s">
        <v>206</v>
      </c>
      <c r="G19" s="278" t="s">
        <v>206</v>
      </c>
      <c r="H19" s="195">
        <v>111</v>
      </c>
      <c r="I19" s="195">
        <v>111</v>
      </c>
      <c r="J19" s="167">
        <v>0.1</v>
      </c>
      <c r="K19" s="196">
        <v>0.1</v>
      </c>
      <c r="L19" s="167">
        <v>11.100000000000001</v>
      </c>
      <c r="M19" s="168">
        <v>11.100000000000001</v>
      </c>
      <c r="N19" s="196">
        <v>0</v>
      </c>
      <c r="O19" s="168">
        <v>0</v>
      </c>
    </row>
    <row r="20" spans="1:15" ht="102" x14ac:dyDescent="0.2">
      <c r="A20" s="173">
        <v>17</v>
      </c>
      <c r="B20" s="235">
        <v>43969</v>
      </c>
      <c r="C20" s="278" t="s">
        <v>236</v>
      </c>
      <c r="D20" s="278" t="s">
        <v>120</v>
      </c>
      <c r="E20" s="278" t="s">
        <v>145</v>
      </c>
      <c r="F20" s="278" t="s">
        <v>206</v>
      </c>
      <c r="G20" s="278" t="s">
        <v>206</v>
      </c>
      <c r="H20" s="195">
        <v>111</v>
      </c>
      <c r="I20" s="195">
        <v>111</v>
      </c>
      <c r="J20" s="167">
        <v>0.1</v>
      </c>
      <c r="K20" s="196">
        <v>0.1</v>
      </c>
      <c r="L20" s="167">
        <v>11.100000000000001</v>
      </c>
      <c r="M20" s="168">
        <v>11.100000000000001</v>
      </c>
      <c r="N20" s="196">
        <v>0</v>
      </c>
      <c r="O20" s="168">
        <v>0</v>
      </c>
    </row>
    <row r="21" spans="1:15" ht="51" x14ac:dyDescent="0.2">
      <c r="A21" s="173">
        <v>18</v>
      </c>
      <c r="B21" s="235">
        <v>43972</v>
      </c>
      <c r="C21" s="278" t="s">
        <v>237</v>
      </c>
      <c r="D21" s="278" t="s">
        <v>120</v>
      </c>
      <c r="E21" s="278" t="s">
        <v>145</v>
      </c>
      <c r="F21" s="278" t="s">
        <v>196</v>
      </c>
      <c r="G21" s="278" t="s">
        <v>196</v>
      </c>
      <c r="H21" s="195">
        <v>177</v>
      </c>
      <c r="I21" s="195">
        <v>146</v>
      </c>
      <c r="J21" s="167">
        <v>0.1</v>
      </c>
      <c r="K21" s="196">
        <v>0.1</v>
      </c>
      <c r="L21" s="167">
        <v>17.7</v>
      </c>
      <c r="M21" s="168">
        <v>14.600000000000001</v>
      </c>
      <c r="N21" s="196">
        <v>0</v>
      </c>
      <c r="O21" s="168">
        <v>0</v>
      </c>
    </row>
    <row r="22" spans="1:15" ht="25.5" x14ac:dyDescent="0.2">
      <c r="A22" s="173">
        <v>19</v>
      </c>
      <c r="B22" s="235">
        <v>43977</v>
      </c>
      <c r="C22" s="278" t="s">
        <v>238</v>
      </c>
      <c r="D22" s="278" t="s">
        <v>120</v>
      </c>
      <c r="E22" s="278" t="s">
        <v>145</v>
      </c>
      <c r="F22" s="278" t="s">
        <v>188</v>
      </c>
      <c r="G22" s="278" t="s">
        <v>188</v>
      </c>
      <c r="H22" s="195">
        <v>217</v>
      </c>
      <c r="I22" s="195">
        <v>217</v>
      </c>
      <c r="J22" s="167">
        <v>0.1</v>
      </c>
      <c r="K22" s="196">
        <v>0.1</v>
      </c>
      <c r="L22" s="167">
        <v>21.700000000000003</v>
      </c>
      <c r="M22" s="168">
        <v>21.700000000000003</v>
      </c>
      <c r="N22" s="196">
        <v>0</v>
      </c>
      <c r="O22" s="168">
        <v>0</v>
      </c>
    </row>
    <row r="23" spans="1:15" ht="38.25" x14ac:dyDescent="0.2">
      <c r="A23" s="173">
        <v>20</v>
      </c>
      <c r="B23" s="235">
        <v>43988</v>
      </c>
      <c r="C23" s="278" t="s">
        <v>239</v>
      </c>
      <c r="D23" s="278" t="s">
        <v>219</v>
      </c>
      <c r="E23" s="278" t="s">
        <v>145</v>
      </c>
      <c r="F23" s="278" t="s">
        <v>201</v>
      </c>
      <c r="G23" s="278" t="s">
        <v>201</v>
      </c>
      <c r="H23" s="195">
        <v>146</v>
      </c>
      <c r="I23" s="195">
        <v>146</v>
      </c>
      <c r="J23" s="167">
        <v>0.7</v>
      </c>
      <c r="K23" s="196">
        <v>0.7</v>
      </c>
      <c r="L23" s="167">
        <v>102.19999999999999</v>
      </c>
      <c r="M23" s="168">
        <v>102.19999999999999</v>
      </c>
      <c r="N23" s="196">
        <v>0</v>
      </c>
      <c r="O23" s="168">
        <v>0</v>
      </c>
    </row>
    <row r="24" spans="1:15" ht="63.75" x14ac:dyDescent="0.2">
      <c r="A24" s="173">
        <v>21</v>
      </c>
      <c r="B24" s="235">
        <v>43990</v>
      </c>
      <c r="C24" s="278" t="s">
        <v>240</v>
      </c>
      <c r="D24" s="278" t="s">
        <v>120</v>
      </c>
      <c r="E24" s="278" t="s">
        <v>145</v>
      </c>
      <c r="F24" s="278" t="s">
        <v>188</v>
      </c>
      <c r="G24" s="278" t="s">
        <v>204</v>
      </c>
      <c r="H24" s="195">
        <v>217</v>
      </c>
      <c r="I24" s="195">
        <v>161</v>
      </c>
      <c r="J24" s="167">
        <v>0.1</v>
      </c>
      <c r="K24" s="196">
        <v>0.1</v>
      </c>
      <c r="L24" s="167">
        <v>21.700000000000003</v>
      </c>
      <c r="M24" s="168">
        <v>16.100000000000001</v>
      </c>
      <c r="N24" s="196">
        <v>0</v>
      </c>
      <c r="O24" s="168">
        <v>0</v>
      </c>
    </row>
    <row r="25" spans="1:15" ht="63.75" x14ac:dyDescent="0.2">
      <c r="A25" s="173">
        <v>22</v>
      </c>
      <c r="B25" s="235">
        <v>43991</v>
      </c>
      <c r="C25" s="278" t="s">
        <v>241</v>
      </c>
      <c r="D25" s="278" t="s">
        <v>120</v>
      </c>
      <c r="E25" s="278" t="s">
        <v>145</v>
      </c>
      <c r="F25" s="278" t="s">
        <v>206</v>
      </c>
      <c r="G25" s="278" t="s">
        <v>206</v>
      </c>
      <c r="H25" s="195">
        <v>111</v>
      </c>
      <c r="I25" s="195">
        <v>111</v>
      </c>
      <c r="J25" s="167">
        <v>0.1</v>
      </c>
      <c r="K25" s="196">
        <v>0.1</v>
      </c>
      <c r="L25" s="167">
        <v>11.100000000000001</v>
      </c>
      <c r="M25" s="168">
        <v>11.100000000000001</v>
      </c>
      <c r="N25" s="196">
        <v>0</v>
      </c>
      <c r="O25" s="168">
        <v>0</v>
      </c>
    </row>
    <row r="26" spans="1:15" ht="63.75" x14ac:dyDescent="0.2">
      <c r="A26" s="173">
        <v>23</v>
      </c>
      <c r="B26" s="235">
        <v>43991</v>
      </c>
      <c r="C26" s="278" t="s">
        <v>242</v>
      </c>
      <c r="D26" s="278" t="s">
        <v>120</v>
      </c>
      <c r="E26" s="278" t="s">
        <v>470</v>
      </c>
      <c r="F26" s="278" t="s">
        <v>206</v>
      </c>
      <c r="G26" s="278" t="s">
        <v>206</v>
      </c>
      <c r="H26" s="195">
        <v>111</v>
      </c>
      <c r="I26" s="195">
        <v>111</v>
      </c>
      <c r="J26" s="167">
        <v>0.3</v>
      </c>
      <c r="K26" s="196">
        <v>0.2</v>
      </c>
      <c r="L26" s="167">
        <v>33.299999999999997</v>
      </c>
      <c r="M26" s="168">
        <v>22.200000000000003</v>
      </c>
      <c r="N26" s="196">
        <v>0</v>
      </c>
      <c r="O26" s="168">
        <v>0</v>
      </c>
    </row>
    <row r="27" spans="1:15" ht="63.75" x14ac:dyDescent="0.2">
      <c r="A27" s="173">
        <v>24</v>
      </c>
      <c r="B27" s="235">
        <v>43993</v>
      </c>
      <c r="C27" s="278" t="s">
        <v>243</v>
      </c>
      <c r="D27" s="278" t="s">
        <v>120</v>
      </c>
      <c r="E27" s="278" t="s">
        <v>145</v>
      </c>
      <c r="F27" s="278" t="s">
        <v>206</v>
      </c>
      <c r="G27" s="278" t="s">
        <v>206</v>
      </c>
      <c r="H27" s="195">
        <v>111</v>
      </c>
      <c r="I27" s="195">
        <v>111</v>
      </c>
      <c r="J27" s="167">
        <v>0.1</v>
      </c>
      <c r="K27" s="196">
        <v>0.1</v>
      </c>
      <c r="L27" s="167">
        <v>11.100000000000001</v>
      </c>
      <c r="M27" s="168">
        <v>11.100000000000001</v>
      </c>
      <c r="N27" s="196">
        <v>0</v>
      </c>
      <c r="O27" s="168">
        <v>0</v>
      </c>
    </row>
    <row r="28" spans="1:15" ht="63.75" x14ac:dyDescent="0.2">
      <c r="A28" s="173">
        <v>25</v>
      </c>
      <c r="B28" s="235">
        <v>43993</v>
      </c>
      <c r="C28" s="278" t="s">
        <v>244</v>
      </c>
      <c r="D28" s="278" t="s">
        <v>120</v>
      </c>
      <c r="E28" s="278" t="s">
        <v>145</v>
      </c>
      <c r="F28" s="278" t="s">
        <v>206</v>
      </c>
      <c r="G28" s="278" t="s">
        <v>206</v>
      </c>
      <c r="H28" s="195">
        <v>111</v>
      </c>
      <c r="I28" s="195">
        <v>111</v>
      </c>
      <c r="J28" s="167">
        <v>0.1</v>
      </c>
      <c r="K28" s="196">
        <v>0.1</v>
      </c>
      <c r="L28" s="167">
        <v>11.100000000000001</v>
      </c>
      <c r="M28" s="168">
        <v>11.100000000000001</v>
      </c>
      <c r="N28" s="196">
        <v>0</v>
      </c>
      <c r="O28" s="168">
        <v>0</v>
      </c>
    </row>
    <row r="29" spans="1:15" ht="63.75" x14ac:dyDescent="0.2">
      <c r="A29" s="173">
        <v>26</v>
      </c>
      <c r="B29" s="235">
        <v>43997</v>
      </c>
      <c r="C29" s="278" t="s">
        <v>245</v>
      </c>
      <c r="D29" s="278" t="s">
        <v>120</v>
      </c>
      <c r="E29" s="278" t="s">
        <v>145</v>
      </c>
      <c r="F29" s="278" t="s">
        <v>206</v>
      </c>
      <c r="G29" s="278" t="s">
        <v>206</v>
      </c>
      <c r="H29" s="195">
        <v>111</v>
      </c>
      <c r="I29" s="195">
        <v>111</v>
      </c>
      <c r="J29" s="167">
        <v>0.1</v>
      </c>
      <c r="K29" s="196">
        <v>0.1</v>
      </c>
      <c r="L29" s="167">
        <v>11.100000000000001</v>
      </c>
      <c r="M29" s="168">
        <v>11.100000000000001</v>
      </c>
      <c r="N29" s="196">
        <v>0</v>
      </c>
      <c r="O29" s="168">
        <v>0</v>
      </c>
    </row>
    <row r="30" spans="1:15" ht="51" x14ac:dyDescent="0.2">
      <c r="A30" s="173">
        <v>27</v>
      </c>
      <c r="B30" s="235">
        <v>43997</v>
      </c>
      <c r="C30" s="278" t="s">
        <v>246</v>
      </c>
      <c r="D30" s="278" t="s">
        <v>120</v>
      </c>
      <c r="E30" s="278" t="s">
        <v>145</v>
      </c>
      <c r="F30" s="278" t="s">
        <v>206</v>
      </c>
      <c r="G30" s="278" t="s">
        <v>206</v>
      </c>
      <c r="H30" s="195">
        <v>111</v>
      </c>
      <c r="I30" s="195">
        <v>111</v>
      </c>
      <c r="J30" s="167">
        <v>0.1</v>
      </c>
      <c r="K30" s="196">
        <v>0.1</v>
      </c>
      <c r="L30" s="167">
        <v>11.100000000000001</v>
      </c>
      <c r="M30" s="168">
        <v>11.100000000000001</v>
      </c>
      <c r="N30" s="196">
        <v>0</v>
      </c>
      <c r="O30" s="168">
        <v>0</v>
      </c>
    </row>
    <row r="31" spans="1:15" ht="63.75" x14ac:dyDescent="0.2">
      <c r="A31" s="173">
        <v>28</v>
      </c>
      <c r="B31" s="235">
        <v>43998</v>
      </c>
      <c r="C31" s="278" t="s">
        <v>247</v>
      </c>
      <c r="D31" s="278" t="s">
        <v>120</v>
      </c>
      <c r="E31" s="278" t="s">
        <v>145</v>
      </c>
      <c r="F31" s="278" t="s">
        <v>206</v>
      </c>
      <c r="G31" s="278" t="s">
        <v>206</v>
      </c>
      <c r="H31" s="195">
        <v>111</v>
      </c>
      <c r="I31" s="195">
        <v>111</v>
      </c>
      <c r="J31" s="167">
        <v>0.1</v>
      </c>
      <c r="K31" s="196">
        <v>0.1</v>
      </c>
      <c r="L31" s="167">
        <v>11.100000000000001</v>
      </c>
      <c r="M31" s="168">
        <v>11.100000000000001</v>
      </c>
      <c r="N31" s="196">
        <v>0</v>
      </c>
      <c r="O31" s="168">
        <v>0</v>
      </c>
    </row>
    <row r="32" spans="1:15" ht="178.5" x14ac:dyDescent="0.2">
      <c r="A32" s="173">
        <v>29</v>
      </c>
      <c r="B32" s="235">
        <v>44005</v>
      </c>
      <c r="C32" s="278" t="s">
        <v>248</v>
      </c>
      <c r="D32" s="278" t="s">
        <v>219</v>
      </c>
      <c r="E32" s="278" t="s">
        <v>145</v>
      </c>
      <c r="F32" s="278" t="s">
        <v>188</v>
      </c>
      <c r="G32" s="278" t="s">
        <v>188</v>
      </c>
      <c r="H32" s="195">
        <v>217</v>
      </c>
      <c r="I32" s="195">
        <v>217</v>
      </c>
      <c r="J32" s="167">
        <v>0.5</v>
      </c>
      <c r="K32" s="196">
        <v>0.5</v>
      </c>
      <c r="L32" s="167">
        <v>108.5</v>
      </c>
      <c r="M32" s="168">
        <v>108.5</v>
      </c>
      <c r="N32" s="196">
        <v>0</v>
      </c>
      <c r="O32" s="168">
        <v>0</v>
      </c>
    </row>
    <row r="33" spans="1:15" ht="127.5" x14ac:dyDescent="0.2">
      <c r="A33" s="173">
        <v>30</v>
      </c>
      <c r="B33" s="235">
        <v>44005</v>
      </c>
      <c r="C33" s="278" t="s">
        <v>249</v>
      </c>
      <c r="D33" s="278" t="s">
        <v>230</v>
      </c>
      <c r="E33" s="278" t="s">
        <v>145</v>
      </c>
      <c r="F33" s="278" t="s">
        <v>188</v>
      </c>
      <c r="G33" s="278" t="s">
        <v>188</v>
      </c>
      <c r="H33" s="195">
        <v>217</v>
      </c>
      <c r="I33" s="195">
        <v>217</v>
      </c>
      <c r="J33" s="167">
        <v>0.3</v>
      </c>
      <c r="K33" s="196">
        <v>0.3</v>
      </c>
      <c r="L33" s="167">
        <v>65.099999999999994</v>
      </c>
      <c r="M33" s="168">
        <v>65.099999999999994</v>
      </c>
      <c r="N33" s="196">
        <v>0</v>
      </c>
      <c r="O33" s="168">
        <v>0</v>
      </c>
    </row>
    <row r="34" spans="1:15" ht="25.5" x14ac:dyDescent="0.2">
      <c r="A34" s="173">
        <v>31</v>
      </c>
      <c r="B34" s="235">
        <v>44005</v>
      </c>
      <c r="C34" s="278" t="s">
        <v>250</v>
      </c>
      <c r="D34" s="278" t="s">
        <v>230</v>
      </c>
      <c r="E34" s="278" t="s">
        <v>145</v>
      </c>
      <c r="F34" s="278" t="s">
        <v>188</v>
      </c>
      <c r="G34" s="278" t="s">
        <v>188</v>
      </c>
      <c r="H34" s="195">
        <v>217</v>
      </c>
      <c r="I34" s="195">
        <v>217</v>
      </c>
      <c r="J34" s="167">
        <v>0.6</v>
      </c>
      <c r="K34" s="196">
        <v>0.6</v>
      </c>
      <c r="L34" s="167">
        <v>130.19999999999999</v>
      </c>
      <c r="M34" s="168">
        <v>130.19999999999999</v>
      </c>
      <c r="N34" s="196">
        <v>0</v>
      </c>
      <c r="O34" s="168">
        <v>0</v>
      </c>
    </row>
    <row r="35" spans="1:15" ht="25.5" x14ac:dyDescent="0.2">
      <c r="A35" s="173">
        <v>32</v>
      </c>
      <c r="B35" s="235">
        <v>44005</v>
      </c>
      <c r="C35" s="278" t="s">
        <v>251</v>
      </c>
      <c r="D35" s="278" t="s">
        <v>230</v>
      </c>
      <c r="E35" s="278" t="s">
        <v>145</v>
      </c>
      <c r="F35" s="278" t="s">
        <v>120</v>
      </c>
      <c r="G35" s="278">
        <v>0</v>
      </c>
      <c r="H35" s="195">
        <v>0</v>
      </c>
      <c r="I35" s="195">
        <v>0</v>
      </c>
      <c r="J35" s="167">
        <v>0</v>
      </c>
      <c r="K35" s="196">
        <v>0</v>
      </c>
      <c r="L35" s="167">
        <v>0</v>
      </c>
      <c r="M35" s="168">
        <v>0</v>
      </c>
      <c r="N35" s="196">
        <v>6.75</v>
      </c>
      <c r="O35" s="168">
        <v>6.75</v>
      </c>
    </row>
    <row r="36" spans="1:15" ht="76.5" x14ac:dyDescent="0.2">
      <c r="A36" s="173">
        <v>33</v>
      </c>
      <c r="B36" s="235">
        <v>44005</v>
      </c>
      <c r="C36" s="278" t="s">
        <v>252</v>
      </c>
      <c r="D36" s="278" t="s">
        <v>230</v>
      </c>
      <c r="E36" s="278" t="s">
        <v>145</v>
      </c>
      <c r="F36" s="278" t="s">
        <v>188</v>
      </c>
      <c r="G36" s="278" t="s">
        <v>188</v>
      </c>
      <c r="H36" s="195">
        <v>217</v>
      </c>
      <c r="I36" s="195">
        <v>217</v>
      </c>
      <c r="J36" s="167">
        <v>0.2</v>
      </c>
      <c r="K36" s="196">
        <v>0.2</v>
      </c>
      <c r="L36" s="167">
        <v>43.400000000000006</v>
      </c>
      <c r="M36" s="168">
        <v>43.400000000000006</v>
      </c>
      <c r="N36" s="196">
        <v>0</v>
      </c>
      <c r="O36" s="168">
        <v>0</v>
      </c>
    </row>
    <row r="37" spans="1:15" ht="51" x14ac:dyDescent="0.2">
      <c r="A37" s="173">
        <v>34</v>
      </c>
      <c r="B37" s="235">
        <v>44006</v>
      </c>
      <c r="C37" s="278" t="s">
        <v>253</v>
      </c>
      <c r="D37" s="278" t="s">
        <v>120</v>
      </c>
      <c r="E37" s="278" t="s">
        <v>145</v>
      </c>
      <c r="F37" s="278" t="s">
        <v>206</v>
      </c>
      <c r="G37" s="278" t="s">
        <v>206</v>
      </c>
      <c r="H37" s="195">
        <v>111</v>
      </c>
      <c r="I37" s="195">
        <v>111</v>
      </c>
      <c r="J37" s="167">
        <v>0.1</v>
      </c>
      <c r="K37" s="196">
        <v>0.1</v>
      </c>
      <c r="L37" s="167">
        <v>11.100000000000001</v>
      </c>
      <c r="M37" s="168">
        <v>11.100000000000001</v>
      </c>
      <c r="N37" s="196">
        <v>0</v>
      </c>
      <c r="O37" s="168">
        <v>0</v>
      </c>
    </row>
    <row r="38" spans="1:15" ht="114.75" x14ac:dyDescent="0.2">
      <c r="A38" s="173">
        <v>35</v>
      </c>
      <c r="B38" s="235">
        <v>44008</v>
      </c>
      <c r="C38" s="278" t="s">
        <v>254</v>
      </c>
      <c r="D38" s="278" t="s">
        <v>120</v>
      </c>
      <c r="E38" s="278" t="s">
        <v>471</v>
      </c>
      <c r="F38" s="278" t="s">
        <v>206</v>
      </c>
      <c r="G38" s="278" t="s">
        <v>206</v>
      </c>
      <c r="H38" s="195">
        <v>111</v>
      </c>
      <c r="I38" s="195">
        <v>111</v>
      </c>
      <c r="J38" s="167">
        <v>0.8</v>
      </c>
      <c r="K38" s="196">
        <v>0.4</v>
      </c>
      <c r="L38" s="167">
        <v>88.800000000000011</v>
      </c>
      <c r="M38" s="168">
        <v>44.400000000000006</v>
      </c>
      <c r="N38" s="196">
        <v>0</v>
      </c>
      <c r="O38" s="168">
        <v>0</v>
      </c>
    </row>
    <row r="39" spans="1:15" ht="76.5" x14ac:dyDescent="0.2">
      <c r="A39" s="173">
        <v>36</v>
      </c>
      <c r="B39" s="235">
        <v>44018</v>
      </c>
      <c r="C39" s="278" t="s">
        <v>255</v>
      </c>
      <c r="D39" s="278" t="s">
        <v>120</v>
      </c>
      <c r="E39" s="278" t="s">
        <v>145</v>
      </c>
      <c r="F39" s="278" t="s">
        <v>206</v>
      </c>
      <c r="G39" s="278" t="s">
        <v>206</v>
      </c>
      <c r="H39" s="195">
        <v>111</v>
      </c>
      <c r="I39" s="195">
        <v>111</v>
      </c>
      <c r="J39" s="167">
        <v>0.1</v>
      </c>
      <c r="K39" s="196">
        <v>0.1</v>
      </c>
      <c r="L39" s="167">
        <v>11.100000000000001</v>
      </c>
      <c r="M39" s="168">
        <v>11.100000000000001</v>
      </c>
      <c r="N39" s="196">
        <v>0</v>
      </c>
      <c r="O39" s="168">
        <v>0</v>
      </c>
    </row>
    <row r="40" spans="1:15" ht="63.75" x14ac:dyDescent="0.2">
      <c r="A40" s="173">
        <v>37</v>
      </c>
      <c r="B40" s="235">
        <v>44018</v>
      </c>
      <c r="C40" s="278" t="s">
        <v>256</v>
      </c>
      <c r="D40" s="278" t="s">
        <v>120</v>
      </c>
      <c r="E40" s="278" t="s">
        <v>506</v>
      </c>
      <c r="F40" s="278" t="s">
        <v>206</v>
      </c>
      <c r="G40" s="278" t="s">
        <v>206</v>
      </c>
      <c r="H40" s="195">
        <v>111</v>
      </c>
      <c r="I40" s="195">
        <v>111</v>
      </c>
      <c r="J40" s="167">
        <v>0.2</v>
      </c>
      <c r="K40" s="196">
        <v>0</v>
      </c>
      <c r="L40" s="167">
        <v>22.200000000000003</v>
      </c>
      <c r="M40" s="168">
        <v>0</v>
      </c>
      <c r="N40" s="196">
        <v>0</v>
      </c>
      <c r="O40" s="168">
        <v>0</v>
      </c>
    </row>
    <row r="41" spans="1:15" ht="38.25" x14ac:dyDescent="0.2">
      <c r="A41" s="173">
        <v>38</v>
      </c>
      <c r="B41" s="235">
        <v>44019</v>
      </c>
      <c r="C41" s="278" t="s">
        <v>257</v>
      </c>
      <c r="D41" s="278" t="s">
        <v>120</v>
      </c>
      <c r="E41" s="278" t="s">
        <v>470</v>
      </c>
      <c r="F41" s="278" t="s">
        <v>188</v>
      </c>
      <c r="G41" s="278" t="s">
        <v>188</v>
      </c>
      <c r="H41" s="195">
        <v>217</v>
      </c>
      <c r="I41" s="195">
        <v>217</v>
      </c>
      <c r="J41" s="167">
        <v>0.3</v>
      </c>
      <c r="K41" s="196">
        <v>0.2</v>
      </c>
      <c r="L41" s="167">
        <v>65.099999999999994</v>
      </c>
      <c r="M41" s="168">
        <v>43.400000000000006</v>
      </c>
      <c r="N41" s="196">
        <v>0</v>
      </c>
      <c r="O41" s="168">
        <v>0</v>
      </c>
    </row>
    <row r="42" spans="1:15" ht="63.75" x14ac:dyDescent="0.2">
      <c r="A42" s="173">
        <v>39</v>
      </c>
      <c r="B42" s="235">
        <v>44019</v>
      </c>
      <c r="C42" s="278" t="s">
        <v>258</v>
      </c>
      <c r="D42" s="278" t="s">
        <v>120</v>
      </c>
      <c r="E42" s="278" t="s">
        <v>145</v>
      </c>
      <c r="F42" s="278" t="s">
        <v>196</v>
      </c>
      <c r="G42" s="278" t="s">
        <v>196</v>
      </c>
      <c r="H42" s="195">
        <v>177</v>
      </c>
      <c r="I42" s="195">
        <v>146</v>
      </c>
      <c r="J42" s="167">
        <v>0.1</v>
      </c>
      <c r="K42" s="196">
        <v>0.1</v>
      </c>
      <c r="L42" s="167">
        <v>17.7</v>
      </c>
      <c r="M42" s="168">
        <v>14.600000000000001</v>
      </c>
      <c r="N42" s="196">
        <v>0</v>
      </c>
      <c r="O42" s="168">
        <v>0</v>
      </c>
    </row>
    <row r="43" spans="1:15" ht="38.25" x14ac:dyDescent="0.2">
      <c r="A43" s="173">
        <v>40</v>
      </c>
      <c r="B43" s="235">
        <v>44019</v>
      </c>
      <c r="C43" s="278" t="s">
        <v>259</v>
      </c>
      <c r="D43" s="278" t="s">
        <v>120</v>
      </c>
      <c r="E43" s="278" t="s">
        <v>145</v>
      </c>
      <c r="F43" s="278" t="s">
        <v>206</v>
      </c>
      <c r="G43" s="278" t="s">
        <v>206</v>
      </c>
      <c r="H43" s="195">
        <v>111</v>
      </c>
      <c r="I43" s="195">
        <v>111</v>
      </c>
      <c r="J43" s="167">
        <v>0.1</v>
      </c>
      <c r="K43" s="196">
        <v>0.1</v>
      </c>
      <c r="L43" s="167">
        <v>11.100000000000001</v>
      </c>
      <c r="M43" s="168">
        <v>11.100000000000001</v>
      </c>
      <c r="N43" s="196">
        <v>0</v>
      </c>
      <c r="O43" s="168">
        <v>0</v>
      </c>
    </row>
    <row r="44" spans="1:15" ht="76.5" x14ac:dyDescent="0.2">
      <c r="A44" s="173">
        <v>41</v>
      </c>
      <c r="B44" s="235">
        <v>44021</v>
      </c>
      <c r="C44" s="278" t="s">
        <v>260</v>
      </c>
      <c r="D44" s="278" t="s">
        <v>120</v>
      </c>
      <c r="E44" s="278" t="s">
        <v>145</v>
      </c>
      <c r="F44" s="278" t="s">
        <v>196</v>
      </c>
      <c r="G44" s="278" t="s">
        <v>196</v>
      </c>
      <c r="H44" s="195">
        <v>177</v>
      </c>
      <c r="I44" s="195">
        <v>146</v>
      </c>
      <c r="J44" s="167">
        <v>0.1</v>
      </c>
      <c r="K44" s="196">
        <v>0.1</v>
      </c>
      <c r="L44" s="167">
        <v>17.7</v>
      </c>
      <c r="M44" s="168">
        <v>14.600000000000001</v>
      </c>
      <c r="N44" s="196">
        <v>0</v>
      </c>
      <c r="O44" s="168">
        <v>0</v>
      </c>
    </row>
    <row r="45" spans="1:15" ht="51" x14ac:dyDescent="0.2">
      <c r="A45" s="173">
        <v>42</v>
      </c>
      <c r="B45" s="235">
        <v>44025</v>
      </c>
      <c r="C45" s="278" t="s">
        <v>261</v>
      </c>
      <c r="D45" s="278" t="s">
        <v>230</v>
      </c>
      <c r="E45" s="278" t="s">
        <v>145</v>
      </c>
      <c r="F45" s="278" t="s">
        <v>206</v>
      </c>
      <c r="G45" s="278" t="s">
        <v>206</v>
      </c>
      <c r="H45" s="195">
        <v>111</v>
      </c>
      <c r="I45" s="195">
        <v>111</v>
      </c>
      <c r="J45" s="167">
        <v>0.05</v>
      </c>
      <c r="K45" s="196">
        <v>0.05</v>
      </c>
      <c r="L45" s="167">
        <v>5.5500000000000007</v>
      </c>
      <c r="M45" s="168">
        <v>5.5500000000000007</v>
      </c>
      <c r="N45" s="196">
        <v>0</v>
      </c>
      <c r="O45" s="168">
        <v>0</v>
      </c>
    </row>
    <row r="46" spans="1:15" ht="63.75" x14ac:dyDescent="0.2">
      <c r="A46" s="173">
        <v>43</v>
      </c>
      <c r="B46" s="235">
        <v>44032</v>
      </c>
      <c r="C46" s="278" t="s">
        <v>262</v>
      </c>
      <c r="D46" s="278" t="s">
        <v>120</v>
      </c>
      <c r="E46" s="278" t="s">
        <v>489</v>
      </c>
      <c r="F46" s="278" t="s">
        <v>188</v>
      </c>
      <c r="G46" s="278" t="s">
        <v>188</v>
      </c>
      <c r="H46" s="195">
        <v>217</v>
      </c>
      <c r="I46" s="195">
        <v>217</v>
      </c>
      <c r="J46" s="167">
        <v>0.1</v>
      </c>
      <c r="K46" s="196">
        <v>0</v>
      </c>
      <c r="L46" s="167">
        <v>21.700000000000003</v>
      </c>
      <c r="M46" s="168">
        <v>0</v>
      </c>
      <c r="N46" s="196">
        <v>0</v>
      </c>
      <c r="O46" s="168">
        <v>0</v>
      </c>
    </row>
    <row r="47" spans="1:15" ht="76.5" x14ac:dyDescent="0.2">
      <c r="A47" s="173">
        <v>44</v>
      </c>
      <c r="B47" s="235">
        <v>44034</v>
      </c>
      <c r="C47" s="278" t="s">
        <v>263</v>
      </c>
      <c r="D47" s="278" t="s">
        <v>264</v>
      </c>
      <c r="E47" s="278" t="s">
        <v>145</v>
      </c>
      <c r="F47" s="278" t="s">
        <v>206</v>
      </c>
      <c r="G47" s="278" t="s">
        <v>206</v>
      </c>
      <c r="H47" s="195">
        <v>111</v>
      </c>
      <c r="I47" s="195">
        <v>111</v>
      </c>
      <c r="J47" s="167">
        <v>0.1</v>
      </c>
      <c r="K47" s="196">
        <v>0.1</v>
      </c>
      <c r="L47" s="167">
        <v>11.100000000000001</v>
      </c>
      <c r="M47" s="168">
        <v>11.100000000000001</v>
      </c>
      <c r="N47" s="196">
        <v>0</v>
      </c>
      <c r="O47" s="168">
        <v>0</v>
      </c>
    </row>
    <row r="48" spans="1:15" ht="38.25" x14ac:dyDescent="0.2">
      <c r="A48" s="173">
        <v>45</v>
      </c>
      <c r="B48" s="235">
        <v>44034</v>
      </c>
      <c r="C48" s="278" t="s">
        <v>265</v>
      </c>
      <c r="D48" s="278" t="s">
        <v>264</v>
      </c>
      <c r="E48" s="278" t="s">
        <v>145</v>
      </c>
      <c r="F48" s="278" t="s">
        <v>206</v>
      </c>
      <c r="G48" s="278" t="s">
        <v>206</v>
      </c>
      <c r="H48" s="195">
        <v>111</v>
      </c>
      <c r="I48" s="195">
        <v>111</v>
      </c>
      <c r="J48" s="167">
        <v>0.1</v>
      </c>
      <c r="K48" s="196">
        <v>0.1</v>
      </c>
      <c r="L48" s="167">
        <v>11.100000000000001</v>
      </c>
      <c r="M48" s="168">
        <v>11.100000000000001</v>
      </c>
      <c r="N48" s="196">
        <v>0</v>
      </c>
      <c r="O48" s="168">
        <v>0</v>
      </c>
    </row>
    <row r="49" spans="1:15" ht="76.5" x14ac:dyDescent="0.2">
      <c r="A49" s="173">
        <v>46</v>
      </c>
      <c r="B49" s="235">
        <v>44034</v>
      </c>
      <c r="C49" s="278" t="s">
        <v>266</v>
      </c>
      <c r="D49" s="278" t="s">
        <v>120</v>
      </c>
      <c r="E49" s="278" t="s">
        <v>145</v>
      </c>
      <c r="F49" s="278" t="s">
        <v>196</v>
      </c>
      <c r="G49" s="278" t="s">
        <v>196</v>
      </c>
      <c r="H49" s="195">
        <v>177</v>
      </c>
      <c r="I49" s="195">
        <v>146</v>
      </c>
      <c r="J49" s="167">
        <v>0.1</v>
      </c>
      <c r="K49" s="196">
        <v>0.1</v>
      </c>
      <c r="L49" s="167">
        <v>17.7</v>
      </c>
      <c r="M49" s="168">
        <v>14.600000000000001</v>
      </c>
      <c r="N49" s="196">
        <v>0</v>
      </c>
      <c r="O49" s="168">
        <v>0</v>
      </c>
    </row>
    <row r="50" spans="1:15" ht="102" x14ac:dyDescent="0.2">
      <c r="A50" s="173">
        <v>47</v>
      </c>
      <c r="B50" s="235">
        <v>44035</v>
      </c>
      <c r="C50" s="278" t="s">
        <v>267</v>
      </c>
      <c r="D50" s="278" t="s">
        <v>120</v>
      </c>
      <c r="E50" s="278" t="s">
        <v>145</v>
      </c>
      <c r="F50" s="278" t="s">
        <v>206</v>
      </c>
      <c r="G50" s="278" t="s">
        <v>206</v>
      </c>
      <c r="H50" s="195">
        <v>111</v>
      </c>
      <c r="I50" s="195">
        <v>111</v>
      </c>
      <c r="J50" s="167">
        <v>0.2</v>
      </c>
      <c r="K50" s="196">
        <v>0.2</v>
      </c>
      <c r="L50" s="167">
        <v>22.200000000000003</v>
      </c>
      <c r="M50" s="168">
        <v>22.200000000000003</v>
      </c>
      <c r="N50" s="196">
        <v>0</v>
      </c>
      <c r="O50" s="168">
        <v>0</v>
      </c>
    </row>
    <row r="51" spans="1:15" ht="51" x14ac:dyDescent="0.2">
      <c r="A51" s="173">
        <v>48</v>
      </c>
      <c r="B51" s="235">
        <v>44036</v>
      </c>
      <c r="C51" s="278" t="s">
        <v>268</v>
      </c>
      <c r="D51" s="278" t="s">
        <v>120</v>
      </c>
      <c r="E51" s="278" t="s">
        <v>145</v>
      </c>
      <c r="F51" s="278" t="s">
        <v>206</v>
      </c>
      <c r="G51" s="278" t="s">
        <v>206</v>
      </c>
      <c r="H51" s="195">
        <v>111</v>
      </c>
      <c r="I51" s="195">
        <v>111</v>
      </c>
      <c r="J51" s="167">
        <v>0.1</v>
      </c>
      <c r="K51" s="196">
        <v>0.1</v>
      </c>
      <c r="L51" s="167">
        <v>11.100000000000001</v>
      </c>
      <c r="M51" s="168">
        <v>11.100000000000001</v>
      </c>
      <c r="N51" s="196">
        <v>0</v>
      </c>
      <c r="O51" s="168">
        <v>0</v>
      </c>
    </row>
    <row r="52" spans="1:15" ht="38.25" x14ac:dyDescent="0.2">
      <c r="A52" s="173">
        <v>49</v>
      </c>
      <c r="B52" s="235">
        <v>44051</v>
      </c>
      <c r="C52" s="278" t="s">
        <v>269</v>
      </c>
      <c r="D52" s="278" t="s">
        <v>219</v>
      </c>
      <c r="E52" s="278" t="s">
        <v>145</v>
      </c>
      <c r="F52" s="278" t="s">
        <v>196</v>
      </c>
      <c r="G52" s="278" t="s">
        <v>196</v>
      </c>
      <c r="H52" s="195">
        <v>177</v>
      </c>
      <c r="I52" s="195">
        <v>146</v>
      </c>
      <c r="J52" s="167">
        <v>0.4</v>
      </c>
      <c r="K52" s="196">
        <v>0.4</v>
      </c>
      <c r="L52" s="167">
        <v>70.8</v>
      </c>
      <c r="M52" s="168">
        <v>58.400000000000006</v>
      </c>
      <c r="N52" s="196">
        <v>0</v>
      </c>
      <c r="O52" s="168">
        <v>0</v>
      </c>
    </row>
    <row r="53" spans="1:15" ht="89.25" x14ac:dyDescent="0.2">
      <c r="A53" s="173">
        <v>50</v>
      </c>
      <c r="B53" s="235">
        <v>44053</v>
      </c>
      <c r="C53" s="278" t="s">
        <v>270</v>
      </c>
      <c r="D53" s="278" t="s">
        <v>264</v>
      </c>
      <c r="E53" s="278" t="s">
        <v>145</v>
      </c>
      <c r="F53" s="278" t="s">
        <v>206</v>
      </c>
      <c r="G53" s="278" t="s">
        <v>206</v>
      </c>
      <c r="H53" s="195">
        <v>111</v>
      </c>
      <c r="I53" s="195">
        <v>111</v>
      </c>
      <c r="J53" s="167">
        <v>0.6</v>
      </c>
      <c r="K53" s="196">
        <v>0.6</v>
      </c>
      <c r="L53" s="167">
        <v>66.599999999999994</v>
      </c>
      <c r="M53" s="168">
        <v>66.599999999999994</v>
      </c>
      <c r="N53" s="196">
        <v>0</v>
      </c>
      <c r="O53" s="168">
        <v>0</v>
      </c>
    </row>
    <row r="54" spans="1:15" ht="38.25" x14ac:dyDescent="0.2">
      <c r="A54" s="173">
        <v>51</v>
      </c>
      <c r="B54" s="235">
        <v>44053</v>
      </c>
      <c r="C54" s="278" t="s">
        <v>271</v>
      </c>
      <c r="D54" s="278" t="s">
        <v>264</v>
      </c>
      <c r="E54" s="278" t="s">
        <v>145</v>
      </c>
      <c r="F54" s="278" t="s">
        <v>211</v>
      </c>
      <c r="G54" s="278" t="s">
        <v>211</v>
      </c>
      <c r="H54" s="195">
        <v>55.5</v>
      </c>
      <c r="I54" s="195">
        <v>55.5</v>
      </c>
      <c r="J54" s="167">
        <v>0.4</v>
      </c>
      <c r="K54" s="196">
        <v>0.4</v>
      </c>
      <c r="L54" s="167">
        <v>22.200000000000003</v>
      </c>
      <c r="M54" s="168">
        <v>22.200000000000003</v>
      </c>
      <c r="N54" s="196">
        <v>0</v>
      </c>
      <c r="O54" s="168">
        <v>0</v>
      </c>
    </row>
    <row r="55" spans="1:15" ht="63.75" x14ac:dyDescent="0.2">
      <c r="A55" s="173">
        <v>52</v>
      </c>
      <c r="B55" s="235">
        <v>44062</v>
      </c>
      <c r="C55" s="278" t="s">
        <v>272</v>
      </c>
      <c r="D55" s="278" t="s">
        <v>120</v>
      </c>
      <c r="E55" s="278" t="s">
        <v>145</v>
      </c>
      <c r="F55" s="278" t="s">
        <v>206</v>
      </c>
      <c r="G55" s="278" t="s">
        <v>206</v>
      </c>
      <c r="H55" s="195">
        <v>111</v>
      </c>
      <c r="I55" s="195">
        <v>111</v>
      </c>
      <c r="J55" s="167">
        <v>0.1</v>
      </c>
      <c r="K55" s="196">
        <v>0.1</v>
      </c>
      <c r="L55" s="167">
        <v>11.100000000000001</v>
      </c>
      <c r="M55" s="168">
        <v>11.100000000000001</v>
      </c>
      <c r="N55" s="196">
        <v>0</v>
      </c>
      <c r="O55" s="168">
        <v>0</v>
      </c>
    </row>
    <row r="56" spans="1:15" ht="63.75" x14ac:dyDescent="0.2">
      <c r="A56" s="173">
        <v>53</v>
      </c>
      <c r="B56" s="235">
        <v>44063</v>
      </c>
      <c r="C56" s="278" t="s">
        <v>273</v>
      </c>
      <c r="D56" s="278" t="s">
        <v>120</v>
      </c>
      <c r="E56" s="278" t="s">
        <v>145</v>
      </c>
      <c r="F56" s="278" t="s">
        <v>206</v>
      </c>
      <c r="G56" s="278" t="s">
        <v>206</v>
      </c>
      <c r="H56" s="195">
        <v>111</v>
      </c>
      <c r="I56" s="195">
        <v>111</v>
      </c>
      <c r="J56" s="167">
        <v>0.1</v>
      </c>
      <c r="K56" s="196">
        <v>0.1</v>
      </c>
      <c r="L56" s="167">
        <v>11.100000000000001</v>
      </c>
      <c r="M56" s="168">
        <v>11.100000000000001</v>
      </c>
      <c r="N56" s="196">
        <v>0</v>
      </c>
      <c r="O56" s="168">
        <v>0</v>
      </c>
    </row>
    <row r="57" spans="1:15" ht="51" x14ac:dyDescent="0.2">
      <c r="A57" s="173">
        <v>54</v>
      </c>
      <c r="B57" s="235">
        <v>44067</v>
      </c>
      <c r="C57" s="278" t="s">
        <v>274</v>
      </c>
      <c r="D57" s="278" t="s">
        <v>120</v>
      </c>
      <c r="E57" s="278" t="s">
        <v>145</v>
      </c>
      <c r="F57" s="278" t="s">
        <v>206</v>
      </c>
      <c r="G57" s="278" t="s">
        <v>206</v>
      </c>
      <c r="H57" s="195">
        <v>111</v>
      </c>
      <c r="I57" s="195">
        <v>111</v>
      </c>
      <c r="J57" s="167">
        <v>0.1</v>
      </c>
      <c r="K57" s="196">
        <v>0.1</v>
      </c>
      <c r="L57" s="167">
        <v>11.100000000000001</v>
      </c>
      <c r="M57" s="168">
        <v>11.100000000000001</v>
      </c>
      <c r="N57" s="196">
        <v>0</v>
      </c>
      <c r="O57" s="168">
        <v>0</v>
      </c>
    </row>
    <row r="58" spans="1:15" ht="114.75" x14ac:dyDescent="0.2">
      <c r="A58" s="173">
        <v>55</v>
      </c>
      <c r="B58" s="235">
        <v>44069</v>
      </c>
      <c r="C58" s="278" t="s">
        <v>275</v>
      </c>
      <c r="D58" s="278" t="s">
        <v>264</v>
      </c>
      <c r="E58" s="278" t="s">
        <v>145</v>
      </c>
      <c r="F58" s="278" t="s">
        <v>206</v>
      </c>
      <c r="G58" s="278" t="s">
        <v>206</v>
      </c>
      <c r="H58" s="195">
        <v>111</v>
      </c>
      <c r="I58" s="195">
        <v>111</v>
      </c>
      <c r="J58" s="167">
        <v>0.2</v>
      </c>
      <c r="K58" s="196">
        <v>0.2</v>
      </c>
      <c r="L58" s="167">
        <v>22.200000000000003</v>
      </c>
      <c r="M58" s="168">
        <v>22.200000000000003</v>
      </c>
      <c r="N58" s="196">
        <v>0</v>
      </c>
      <c r="O58" s="168">
        <v>0</v>
      </c>
    </row>
    <row r="59" spans="1:15" ht="38.25" x14ac:dyDescent="0.2">
      <c r="A59" s="173">
        <v>56</v>
      </c>
      <c r="B59" s="235">
        <v>44069</v>
      </c>
      <c r="C59" s="278" t="s">
        <v>271</v>
      </c>
      <c r="D59" s="278" t="s">
        <v>264</v>
      </c>
      <c r="E59" s="278" t="s">
        <v>145</v>
      </c>
      <c r="F59" s="278" t="s">
        <v>211</v>
      </c>
      <c r="G59" s="278" t="s">
        <v>211</v>
      </c>
      <c r="H59" s="195">
        <v>55.5</v>
      </c>
      <c r="I59" s="195">
        <v>55.5</v>
      </c>
      <c r="J59" s="167">
        <v>0.4</v>
      </c>
      <c r="K59" s="196">
        <v>0.4</v>
      </c>
      <c r="L59" s="167">
        <v>22.200000000000003</v>
      </c>
      <c r="M59" s="168">
        <v>22.200000000000003</v>
      </c>
      <c r="N59" s="196">
        <v>0</v>
      </c>
      <c r="O59" s="168">
        <v>0</v>
      </c>
    </row>
    <row r="60" spans="1:15" ht="38.25" x14ac:dyDescent="0.2">
      <c r="A60" s="173">
        <v>57</v>
      </c>
      <c r="B60" s="235">
        <v>44070</v>
      </c>
      <c r="C60" s="278" t="s">
        <v>276</v>
      </c>
      <c r="D60" s="278" t="s">
        <v>120</v>
      </c>
      <c r="E60" s="278" t="s">
        <v>145</v>
      </c>
      <c r="F60" s="278" t="s">
        <v>206</v>
      </c>
      <c r="G60" s="278" t="s">
        <v>206</v>
      </c>
      <c r="H60" s="195">
        <v>111</v>
      </c>
      <c r="I60" s="195">
        <v>111</v>
      </c>
      <c r="J60" s="167">
        <v>0.1</v>
      </c>
      <c r="K60" s="196">
        <v>0.1</v>
      </c>
      <c r="L60" s="167">
        <v>11.100000000000001</v>
      </c>
      <c r="M60" s="168">
        <v>11.100000000000001</v>
      </c>
      <c r="N60" s="196">
        <v>0</v>
      </c>
      <c r="O60" s="168">
        <v>0</v>
      </c>
    </row>
    <row r="61" spans="1:15" ht="51" x14ac:dyDescent="0.2">
      <c r="A61" s="173">
        <v>58</v>
      </c>
      <c r="B61" s="235">
        <v>44076</v>
      </c>
      <c r="C61" s="278" t="s">
        <v>277</v>
      </c>
      <c r="D61" s="278" t="s">
        <v>230</v>
      </c>
      <c r="E61" s="278" t="s">
        <v>145</v>
      </c>
      <c r="F61" s="278" t="s">
        <v>206</v>
      </c>
      <c r="G61" s="278" t="s">
        <v>206</v>
      </c>
      <c r="H61" s="195">
        <v>111</v>
      </c>
      <c r="I61" s="195">
        <v>111</v>
      </c>
      <c r="J61" s="167">
        <v>0.05</v>
      </c>
      <c r="K61" s="196">
        <v>0.05</v>
      </c>
      <c r="L61" s="167">
        <v>5.5500000000000007</v>
      </c>
      <c r="M61" s="168">
        <v>5.5500000000000007</v>
      </c>
      <c r="N61" s="196">
        <v>0</v>
      </c>
      <c r="O61" s="168">
        <v>0</v>
      </c>
    </row>
    <row r="62" spans="1:15" ht="51" x14ac:dyDescent="0.2">
      <c r="A62" s="173">
        <v>59</v>
      </c>
      <c r="B62" s="235">
        <v>44076</v>
      </c>
      <c r="C62" s="278" t="s">
        <v>278</v>
      </c>
      <c r="D62" s="278" t="s">
        <v>120</v>
      </c>
      <c r="E62" s="278" t="s">
        <v>489</v>
      </c>
      <c r="F62" s="278" t="s">
        <v>206</v>
      </c>
      <c r="G62" s="278" t="s">
        <v>206</v>
      </c>
      <c r="H62" s="195">
        <v>111</v>
      </c>
      <c r="I62" s="195">
        <v>111</v>
      </c>
      <c r="J62" s="167">
        <v>0.1</v>
      </c>
      <c r="K62" s="196">
        <v>0</v>
      </c>
      <c r="L62" s="167">
        <v>11.100000000000001</v>
      </c>
      <c r="M62" s="168">
        <v>0</v>
      </c>
      <c r="N62" s="196">
        <v>0</v>
      </c>
      <c r="O62" s="168">
        <v>0</v>
      </c>
    </row>
    <row r="63" spans="1:15" ht="51" x14ac:dyDescent="0.2">
      <c r="A63" s="173">
        <v>60</v>
      </c>
      <c r="B63" s="235">
        <v>44076</v>
      </c>
      <c r="C63" s="278" t="s">
        <v>279</v>
      </c>
      <c r="D63" s="278" t="s">
        <v>120</v>
      </c>
      <c r="E63" s="278" t="s">
        <v>489</v>
      </c>
      <c r="F63" s="278" t="s">
        <v>206</v>
      </c>
      <c r="G63" s="278" t="s">
        <v>206</v>
      </c>
      <c r="H63" s="195">
        <v>111</v>
      </c>
      <c r="I63" s="195">
        <v>111</v>
      </c>
      <c r="J63" s="167">
        <v>0.1</v>
      </c>
      <c r="K63" s="196">
        <v>0</v>
      </c>
      <c r="L63" s="167">
        <v>11.100000000000001</v>
      </c>
      <c r="M63" s="168">
        <v>0</v>
      </c>
      <c r="N63" s="196">
        <v>0</v>
      </c>
      <c r="O63" s="168">
        <v>0</v>
      </c>
    </row>
    <row r="64" spans="1:15" ht="63.75" x14ac:dyDescent="0.2">
      <c r="A64" s="173">
        <v>61</v>
      </c>
      <c r="B64" s="235">
        <v>44076</v>
      </c>
      <c r="C64" s="278" t="s">
        <v>220</v>
      </c>
      <c r="D64" s="278" t="s">
        <v>120</v>
      </c>
      <c r="E64" s="278" t="s">
        <v>506</v>
      </c>
      <c r="F64" s="278" t="s">
        <v>206</v>
      </c>
      <c r="G64" s="278" t="s">
        <v>206</v>
      </c>
      <c r="H64" s="195">
        <v>111</v>
      </c>
      <c r="I64" s="195">
        <v>111</v>
      </c>
      <c r="J64" s="167">
        <v>0.3</v>
      </c>
      <c r="K64" s="196">
        <v>0</v>
      </c>
      <c r="L64" s="167">
        <v>33.299999999999997</v>
      </c>
      <c r="M64" s="168">
        <v>0</v>
      </c>
      <c r="N64" s="196">
        <v>0</v>
      </c>
      <c r="O64" s="168">
        <v>0</v>
      </c>
    </row>
    <row r="65" spans="1:15" ht="63.75" x14ac:dyDescent="0.2">
      <c r="A65" s="173">
        <v>62</v>
      </c>
      <c r="B65" s="235">
        <v>44081</v>
      </c>
      <c r="C65" s="278" t="s">
        <v>280</v>
      </c>
      <c r="D65" s="278" t="s">
        <v>120</v>
      </c>
      <c r="E65" s="278" t="s">
        <v>145</v>
      </c>
      <c r="F65" s="278" t="s">
        <v>196</v>
      </c>
      <c r="G65" s="278" t="s">
        <v>196</v>
      </c>
      <c r="H65" s="195">
        <v>177</v>
      </c>
      <c r="I65" s="195">
        <v>146</v>
      </c>
      <c r="J65" s="167">
        <v>0.1</v>
      </c>
      <c r="K65" s="196">
        <v>0.1</v>
      </c>
      <c r="L65" s="167">
        <v>17.7</v>
      </c>
      <c r="M65" s="168">
        <v>14.600000000000001</v>
      </c>
      <c r="N65" s="196">
        <v>0</v>
      </c>
      <c r="O65" s="168">
        <v>0</v>
      </c>
    </row>
    <row r="66" spans="1:15" ht="114.75" x14ac:dyDescent="0.2">
      <c r="A66" s="173">
        <v>63</v>
      </c>
      <c r="B66" s="235">
        <v>44083</v>
      </c>
      <c r="C66" s="278" t="s">
        <v>275</v>
      </c>
      <c r="D66" s="278" t="s">
        <v>264</v>
      </c>
      <c r="E66" s="278" t="s">
        <v>145</v>
      </c>
      <c r="F66" s="278" t="s">
        <v>206</v>
      </c>
      <c r="G66" s="278" t="s">
        <v>206</v>
      </c>
      <c r="H66" s="195">
        <v>111</v>
      </c>
      <c r="I66" s="195">
        <v>111</v>
      </c>
      <c r="J66" s="167">
        <v>0.2</v>
      </c>
      <c r="K66" s="196">
        <v>0.2</v>
      </c>
      <c r="L66" s="167">
        <v>22.200000000000003</v>
      </c>
      <c r="M66" s="168">
        <v>22.200000000000003</v>
      </c>
      <c r="N66" s="196">
        <v>0</v>
      </c>
      <c r="O66" s="168">
        <v>0</v>
      </c>
    </row>
    <row r="67" spans="1:15" ht="38.25" x14ac:dyDescent="0.2">
      <c r="A67" s="173">
        <v>64</v>
      </c>
      <c r="B67" s="235">
        <v>44083</v>
      </c>
      <c r="C67" s="278" t="s">
        <v>271</v>
      </c>
      <c r="D67" s="278" t="s">
        <v>264</v>
      </c>
      <c r="E67" s="278" t="s">
        <v>145</v>
      </c>
      <c r="F67" s="278" t="s">
        <v>211</v>
      </c>
      <c r="G67" s="278" t="s">
        <v>211</v>
      </c>
      <c r="H67" s="195">
        <v>55.5</v>
      </c>
      <c r="I67" s="195">
        <v>55.5</v>
      </c>
      <c r="J67" s="167">
        <v>0.4</v>
      </c>
      <c r="K67" s="196">
        <v>0.4</v>
      </c>
      <c r="L67" s="167">
        <v>22.200000000000003</v>
      </c>
      <c r="M67" s="168">
        <v>22.200000000000003</v>
      </c>
      <c r="N67" s="196">
        <v>0</v>
      </c>
      <c r="O67" s="168">
        <v>0</v>
      </c>
    </row>
    <row r="68" spans="1:15" ht="51" x14ac:dyDescent="0.2">
      <c r="A68" s="173">
        <v>65</v>
      </c>
      <c r="B68" s="235">
        <v>44083</v>
      </c>
      <c r="C68" s="278" t="s">
        <v>281</v>
      </c>
      <c r="D68" s="278" t="s">
        <v>120</v>
      </c>
      <c r="E68" s="278" t="s">
        <v>145</v>
      </c>
      <c r="F68" s="278" t="s">
        <v>206</v>
      </c>
      <c r="G68" s="278" t="s">
        <v>206</v>
      </c>
      <c r="H68" s="195">
        <v>111</v>
      </c>
      <c r="I68" s="195">
        <v>111</v>
      </c>
      <c r="J68" s="167">
        <v>0.1</v>
      </c>
      <c r="K68" s="196">
        <v>0.1</v>
      </c>
      <c r="L68" s="167">
        <v>11.100000000000001</v>
      </c>
      <c r="M68" s="168">
        <v>11.100000000000001</v>
      </c>
      <c r="N68" s="196">
        <v>0</v>
      </c>
      <c r="O68" s="168">
        <v>0</v>
      </c>
    </row>
    <row r="69" spans="1:15" ht="114.75" x14ac:dyDescent="0.2">
      <c r="A69" s="173">
        <v>66</v>
      </c>
      <c r="B69" s="235">
        <v>44084</v>
      </c>
      <c r="C69" s="278" t="s">
        <v>282</v>
      </c>
      <c r="D69" s="278" t="s">
        <v>120</v>
      </c>
      <c r="E69" s="278" t="s">
        <v>470</v>
      </c>
      <c r="F69" s="278" t="s">
        <v>206</v>
      </c>
      <c r="G69" s="278" t="s">
        <v>206</v>
      </c>
      <c r="H69" s="195">
        <v>111</v>
      </c>
      <c r="I69" s="195">
        <v>111</v>
      </c>
      <c r="J69" s="167">
        <v>3</v>
      </c>
      <c r="K69" s="196">
        <v>2.7</v>
      </c>
      <c r="L69" s="167">
        <v>333</v>
      </c>
      <c r="M69" s="168">
        <v>299.70000000000005</v>
      </c>
      <c r="N69" s="196">
        <v>0</v>
      </c>
      <c r="O69" s="168">
        <v>0</v>
      </c>
    </row>
    <row r="70" spans="1:15" ht="63.75" x14ac:dyDescent="0.2">
      <c r="A70" s="173">
        <v>67</v>
      </c>
      <c r="B70" s="235">
        <v>44085</v>
      </c>
      <c r="C70" s="278" t="s">
        <v>283</v>
      </c>
      <c r="D70" s="278" t="s">
        <v>120</v>
      </c>
      <c r="E70" s="278" t="s">
        <v>145</v>
      </c>
      <c r="F70" s="278" t="s">
        <v>206</v>
      </c>
      <c r="G70" s="278" t="s">
        <v>206</v>
      </c>
      <c r="H70" s="195">
        <v>111</v>
      </c>
      <c r="I70" s="195">
        <v>111</v>
      </c>
      <c r="J70" s="167">
        <v>0.1</v>
      </c>
      <c r="K70" s="196">
        <v>0.1</v>
      </c>
      <c r="L70" s="167">
        <v>11.100000000000001</v>
      </c>
      <c r="M70" s="168">
        <v>11.100000000000001</v>
      </c>
      <c r="N70" s="196">
        <v>0</v>
      </c>
      <c r="O70" s="168">
        <v>0</v>
      </c>
    </row>
    <row r="71" spans="1:15" ht="102" x14ac:dyDescent="0.2">
      <c r="A71" s="173">
        <v>68</v>
      </c>
      <c r="B71" s="235">
        <v>44085</v>
      </c>
      <c r="C71" s="278" t="s">
        <v>284</v>
      </c>
      <c r="D71" s="278" t="s">
        <v>120</v>
      </c>
      <c r="E71" s="278" t="s">
        <v>506</v>
      </c>
      <c r="F71" s="278" t="s">
        <v>206</v>
      </c>
      <c r="G71" s="278" t="s">
        <v>206</v>
      </c>
      <c r="H71" s="195">
        <v>111</v>
      </c>
      <c r="I71" s="195">
        <v>111</v>
      </c>
      <c r="J71" s="167">
        <v>0.2</v>
      </c>
      <c r="K71" s="196">
        <v>0</v>
      </c>
      <c r="L71" s="167">
        <v>22.200000000000003</v>
      </c>
      <c r="M71" s="168">
        <v>0</v>
      </c>
      <c r="N71" s="196">
        <v>0</v>
      </c>
      <c r="O71" s="168">
        <v>0</v>
      </c>
    </row>
    <row r="72" spans="1:15" ht="76.5" x14ac:dyDescent="0.2">
      <c r="A72" s="173">
        <v>69</v>
      </c>
      <c r="B72" s="235">
        <v>44088</v>
      </c>
      <c r="C72" s="278" t="s">
        <v>285</v>
      </c>
      <c r="D72" s="278" t="s">
        <v>219</v>
      </c>
      <c r="E72" s="278" t="s">
        <v>145</v>
      </c>
      <c r="F72" s="278" t="s">
        <v>196</v>
      </c>
      <c r="G72" s="278" t="s">
        <v>196</v>
      </c>
      <c r="H72" s="195">
        <v>177</v>
      </c>
      <c r="I72" s="195">
        <v>146</v>
      </c>
      <c r="J72" s="167">
        <v>0.9</v>
      </c>
      <c r="K72" s="196">
        <v>0.9</v>
      </c>
      <c r="L72" s="167">
        <v>159.30000000000001</v>
      </c>
      <c r="M72" s="168">
        <v>131.4</v>
      </c>
      <c r="N72" s="196">
        <v>0</v>
      </c>
      <c r="O72" s="168">
        <v>0</v>
      </c>
    </row>
    <row r="73" spans="1:15" ht="76.5" x14ac:dyDescent="0.2">
      <c r="A73" s="173">
        <v>70</v>
      </c>
      <c r="B73" s="235">
        <v>44088</v>
      </c>
      <c r="C73" s="278" t="s">
        <v>286</v>
      </c>
      <c r="D73" s="278" t="s">
        <v>120</v>
      </c>
      <c r="E73" s="278" t="s">
        <v>145</v>
      </c>
      <c r="F73" s="278" t="s">
        <v>206</v>
      </c>
      <c r="G73" s="278" t="s">
        <v>206</v>
      </c>
      <c r="H73" s="195">
        <v>111</v>
      </c>
      <c r="I73" s="195">
        <v>111</v>
      </c>
      <c r="J73" s="167">
        <v>0.1</v>
      </c>
      <c r="K73" s="196">
        <v>0.1</v>
      </c>
      <c r="L73" s="167">
        <v>11.100000000000001</v>
      </c>
      <c r="M73" s="168">
        <v>11.100000000000001</v>
      </c>
      <c r="N73" s="196">
        <v>0</v>
      </c>
      <c r="O73" s="168">
        <v>0</v>
      </c>
    </row>
    <row r="74" spans="1:15" ht="76.5" x14ac:dyDescent="0.2">
      <c r="A74" s="173">
        <v>71</v>
      </c>
      <c r="B74" s="235">
        <v>44088</v>
      </c>
      <c r="C74" s="278" t="s">
        <v>287</v>
      </c>
      <c r="D74" s="278" t="s">
        <v>120</v>
      </c>
      <c r="E74" s="278" t="s">
        <v>145</v>
      </c>
      <c r="F74" s="278" t="s">
        <v>206</v>
      </c>
      <c r="G74" s="278" t="s">
        <v>206</v>
      </c>
      <c r="H74" s="195">
        <v>111</v>
      </c>
      <c r="I74" s="195">
        <v>111</v>
      </c>
      <c r="J74" s="167">
        <v>0.1</v>
      </c>
      <c r="K74" s="196">
        <v>0.1</v>
      </c>
      <c r="L74" s="167">
        <v>11.100000000000001</v>
      </c>
      <c r="M74" s="168">
        <v>11.100000000000001</v>
      </c>
      <c r="N74" s="196">
        <v>0</v>
      </c>
      <c r="O74" s="168">
        <v>0</v>
      </c>
    </row>
    <row r="75" spans="1:15" ht="76.5" x14ac:dyDescent="0.2">
      <c r="A75" s="173">
        <v>72</v>
      </c>
      <c r="B75" s="235">
        <v>44088</v>
      </c>
      <c r="C75" s="278" t="s">
        <v>288</v>
      </c>
      <c r="D75" s="278" t="s">
        <v>120</v>
      </c>
      <c r="E75" s="278" t="s">
        <v>145</v>
      </c>
      <c r="F75" s="278" t="s">
        <v>206</v>
      </c>
      <c r="G75" s="278" t="s">
        <v>206</v>
      </c>
      <c r="H75" s="195">
        <v>111</v>
      </c>
      <c r="I75" s="195">
        <v>111</v>
      </c>
      <c r="J75" s="167">
        <v>0.1</v>
      </c>
      <c r="K75" s="196">
        <v>0.1</v>
      </c>
      <c r="L75" s="167">
        <v>11.100000000000001</v>
      </c>
      <c r="M75" s="168">
        <v>11.100000000000001</v>
      </c>
      <c r="N75" s="196">
        <v>0</v>
      </c>
      <c r="O75" s="168">
        <v>0</v>
      </c>
    </row>
    <row r="76" spans="1:15" ht="63.75" x14ac:dyDescent="0.2">
      <c r="A76" s="173">
        <v>73</v>
      </c>
      <c r="B76" s="235">
        <v>44098</v>
      </c>
      <c r="C76" s="278" t="s">
        <v>289</v>
      </c>
      <c r="D76" s="278" t="s">
        <v>230</v>
      </c>
      <c r="E76" s="278" t="s">
        <v>145</v>
      </c>
      <c r="F76" s="278" t="s">
        <v>206</v>
      </c>
      <c r="G76" s="278" t="s">
        <v>206</v>
      </c>
      <c r="H76" s="195">
        <v>111</v>
      </c>
      <c r="I76" s="195">
        <v>111</v>
      </c>
      <c r="J76" s="167">
        <v>0.05</v>
      </c>
      <c r="K76" s="196">
        <v>0.05</v>
      </c>
      <c r="L76" s="167">
        <v>5.5500000000000007</v>
      </c>
      <c r="M76" s="168">
        <v>5.5500000000000007</v>
      </c>
      <c r="N76" s="196">
        <v>0</v>
      </c>
      <c r="O76" s="168">
        <v>0</v>
      </c>
    </row>
    <row r="77" spans="1:15" ht="153" x14ac:dyDescent="0.2">
      <c r="A77" s="173">
        <v>74</v>
      </c>
      <c r="B77" s="235">
        <v>44098</v>
      </c>
      <c r="C77" s="278" t="s">
        <v>290</v>
      </c>
      <c r="D77" s="278" t="s">
        <v>264</v>
      </c>
      <c r="E77" s="278" t="s">
        <v>145</v>
      </c>
      <c r="F77" s="278" t="s">
        <v>206</v>
      </c>
      <c r="G77" s="278" t="s">
        <v>206</v>
      </c>
      <c r="H77" s="195">
        <v>111</v>
      </c>
      <c r="I77" s="195">
        <v>111</v>
      </c>
      <c r="J77" s="167">
        <v>0.4</v>
      </c>
      <c r="K77" s="196">
        <v>0.4</v>
      </c>
      <c r="L77" s="167">
        <v>44.400000000000006</v>
      </c>
      <c r="M77" s="168">
        <v>44.400000000000006</v>
      </c>
      <c r="N77" s="196">
        <v>0</v>
      </c>
      <c r="O77" s="168">
        <v>0</v>
      </c>
    </row>
    <row r="78" spans="1:15" ht="38.25" x14ac:dyDescent="0.2">
      <c r="A78" s="173">
        <v>75</v>
      </c>
      <c r="B78" s="235">
        <v>44098</v>
      </c>
      <c r="C78" s="278" t="s">
        <v>271</v>
      </c>
      <c r="D78" s="278" t="s">
        <v>264</v>
      </c>
      <c r="E78" s="278" t="s">
        <v>145</v>
      </c>
      <c r="F78" s="278" t="s">
        <v>211</v>
      </c>
      <c r="G78" s="278" t="s">
        <v>211</v>
      </c>
      <c r="H78" s="195">
        <v>55.5</v>
      </c>
      <c r="I78" s="195">
        <v>55.5</v>
      </c>
      <c r="J78" s="167">
        <v>0.4</v>
      </c>
      <c r="K78" s="196">
        <v>0.4</v>
      </c>
      <c r="L78" s="167">
        <v>22.200000000000003</v>
      </c>
      <c r="M78" s="168">
        <v>22.200000000000003</v>
      </c>
      <c r="N78" s="196">
        <v>0</v>
      </c>
      <c r="O78" s="168">
        <v>0</v>
      </c>
    </row>
    <row r="79" spans="1:15" ht="51" x14ac:dyDescent="0.2">
      <c r="A79" s="173">
        <v>76</v>
      </c>
      <c r="B79" s="235">
        <v>44098</v>
      </c>
      <c r="C79" s="278" t="s">
        <v>291</v>
      </c>
      <c r="D79" s="278" t="s">
        <v>120</v>
      </c>
      <c r="E79" s="278" t="s">
        <v>472</v>
      </c>
      <c r="F79" s="278" t="s">
        <v>206</v>
      </c>
      <c r="G79" s="278" t="s">
        <v>206</v>
      </c>
      <c r="H79" s="195">
        <v>111</v>
      </c>
      <c r="I79" s="195">
        <v>111</v>
      </c>
      <c r="J79" s="167">
        <v>0.1</v>
      </c>
      <c r="K79" s="196">
        <v>0</v>
      </c>
      <c r="L79" s="167">
        <v>11.100000000000001</v>
      </c>
      <c r="M79" s="168">
        <v>0</v>
      </c>
      <c r="N79" s="196">
        <v>0</v>
      </c>
      <c r="O79" s="168">
        <v>0</v>
      </c>
    </row>
    <row r="80" spans="1:15" ht="89.25" x14ac:dyDescent="0.2">
      <c r="A80" s="173">
        <v>77</v>
      </c>
      <c r="B80" s="235">
        <v>44098</v>
      </c>
      <c r="C80" s="278" t="s">
        <v>292</v>
      </c>
      <c r="D80" s="278" t="s">
        <v>120</v>
      </c>
      <c r="E80" s="278" t="s">
        <v>145</v>
      </c>
      <c r="F80" s="278" t="s">
        <v>206</v>
      </c>
      <c r="G80" s="278" t="s">
        <v>206</v>
      </c>
      <c r="H80" s="195">
        <v>111</v>
      </c>
      <c r="I80" s="195">
        <v>111</v>
      </c>
      <c r="J80" s="167">
        <v>0.1</v>
      </c>
      <c r="K80" s="196">
        <v>0.1</v>
      </c>
      <c r="L80" s="167">
        <v>11.100000000000001</v>
      </c>
      <c r="M80" s="168">
        <v>11.100000000000001</v>
      </c>
      <c r="N80" s="196">
        <v>0</v>
      </c>
      <c r="O80" s="168">
        <v>0</v>
      </c>
    </row>
    <row r="81" spans="1:15" ht="51" x14ac:dyDescent="0.2">
      <c r="A81" s="173">
        <v>78</v>
      </c>
      <c r="B81" s="235">
        <v>44098</v>
      </c>
      <c r="C81" s="278" t="s">
        <v>293</v>
      </c>
      <c r="D81" s="278" t="s">
        <v>120</v>
      </c>
      <c r="E81" s="278" t="s">
        <v>145</v>
      </c>
      <c r="F81" s="278" t="s">
        <v>206</v>
      </c>
      <c r="G81" s="278" t="s">
        <v>206</v>
      </c>
      <c r="H81" s="195">
        <v>111</v>
      </c>
      <c r="I81" s="195">
        <v>111</v>
      </c>
      <c r="J81" s="167">
        <v>0.1</v>
      </c>
      <c r="K81" s="196">
        <v>0.1</v>
      </c>
      <c r="L81" s="167">
        <v>11.100000000000001</v>
      </c>
      <c r="M81" s="168">
        <v>11.100000000000001</v>
      </c>
      <c r="N81" s="196">
        <v>0</v>
      </c>
      <c r="O81" s="168">
        <v>0</v>
      </c>
    </row>
    <row r="82" spans="1:15" ht="51" x14ac:dyDescent="0.2">
      <c r="A82" s="173">
        <v>79</v>
      </c>
      <c r="B82" s="235">
        <v>44103</v>
      </c>
      <c r="C82" s="278" t="s">
        <v>294</v>
      </c>
      <c r="D82" s="278" t="s">
        <v>120</v>
      </c>
      <c r="E82" s="278" t="s">
        <v>145</v>
      </c>
      <c r="F82" s="278" t="s">
        <v>206</v>
      </c>
      <c r="G82" s="278" t="s">
        <v>206</v>
      </c>
      <c r="H82" s="195">
        <v>111</v>
      </c>
      <c r="I82" s="195">
        <v>111</v>
      </c>
      <c r="J82" s="167">
        <v>0.1</v>
      </c>
      <c r="K82" s="196">
        <v>0.1</v>
      </c>
      <c r="L82" s="167">
        <v>11.100000000000001</v>
      </c>
      <c r="M82" s="168">
        <v>11.100000000000001</v>
      </c>
      <c r="N82" s="196">
        <v>0</v>
      </c>
      <c r="O82" s="168">
        <v>0</v>
      </c>
    </row>
    <row r="83" spans="1:15" x14ac:dyDescent="0.2">
      <c r="A83" s="173">
        <v>80</v>
      </c>
      <c r="B83" s="235" t="s">
        <v>120</v>
      </c>
      <c r="C83" s="278" t="s">
        <v>295</v>
      </c>
      <c r="D83" s="278" t="s">
        <v>219</v>
      </c>
      <c r="E83" s="278" t="s">
        <v>145</v>
      </c>
      <c r="F83" s="278" t="s">
        <v>188</v>
      </c>
      <c r="G83" s="278" t="s">
        <v>188</v>
      </c>
      <c r="H83" s="195">
        <v>217</v>
      </c>
      <c r="I83" s="195">
        <v>217</v>
      </c>
      <c r="J83" s="167">
        <v>0.7</v>
      </c>
      <c r="K83" s="196">
        <v>0.7</v>
      </c>
      <c r="L83" s="167">
        <v>151.89999999999998</v>
      </c>
      <c r="M83" s="168">
        <v>151.89999999999998</v>
      </c>
      <c r="N83" s="196">
        <v>0</v>
      </c>
      <c r="O83" s="168">
        <v>0</v>
      </c>
    </row>
    <row r="84" spans="1:15" x14ac:dyDescent="0.2">
      <c r="A84" s="173">
        <v>81</v>
      </c>
      <c r="B84" s="235" t="s">
        <v>120</v>
      </c>
      <c r="C84" s="278" t="s">
        <v>296</v>
      </c>
      <c r="D84" s="278" t="s">
        <v>219</v>
      </c>
      <c r="E84" s="278" t="s">
        <v>145</v>
      </c>
      <c r="F84" s="278" t="s">
        <v>196</v>
      </c>
      <c r="G84" s="278" t="s">
        <v>196</v>
      </c>
      <c r="H84" s="195">
        <v>177</v>
      </c>
      <c r="I84" s="195">
        <v>146</v>
      </c>
      <c r="J84" s="167">
        <v>1</v>
      </c>
      <c r="K84" s="196">
        <v>1</v>
      </c>
      <c r="L84" s="167">
        <v>177</v>
      </c>
      <c r="M84" s="168">
        <v>146</v>
      </c>
      <c r="N84" s="196">
        <v>0</v>
      </c>
      <c r="O84" s="168">
        <v>0</v>
      </c>
    </row>
    <row r="85" spans="1:15" x14ac:dyDescent="0.2">
      <c r="A85" s="173">
        <v>82</v>
      </c>
      <c r="B85" s="235" t="s">
        <v>120</v>
      </c>
      <c r="C85" s="278" t="s">
        <v>297</v>
      </c>
      <c r="D85" s="278" t="s">
        <v>219</v>
      </c>
      <c r="E85" s="278" t="s">
        <v>145</v>
      </c>
      <c r="F85" s="278" t="s">
        <v>201</v>
      </c>
      <c r="G85" s="278" t="s">
        <v>201</v>
      </c>
      <c r="H85" s="195">
        <v>146</v>
      </c>
      <c r="I85" s="195">
        <v>146</v>
      </c>
      <c r="J85" s="167">
        <v>1.1000000000000001</v>
      </c>
      <c r="K85" s="196">
        <v>1.1000000000000001</v>
      </c>
      <c r="L85" s="167">
        <v>160.60000000000002</v>
      </c>
      <c r="M85" s="168">
        <v>160.60000000000002</v>
      </c>
      <c r="N85" s="196">
        <v>0</v>
      </c>
      <c r="O85" s="168">
        <v>0</v>
      </c>
    </row>
    <row r="86" spans="1:15" x14ac:dyDescent="0.2">
      <c r="A86" s="173">
        <v>83</v>
      </c>
      <c r="B86" s="235" t="s">
        <v>120</v>
      </c>
      <c r="C86" s="278" t="s">
        <v>298</v>
      </c>
      <c r="D86" s="278" t="s">
        <v>219</v>
      </c>
      <c r="E86" s="278" t="s">
        <v>145</v>
      </c>
      <c r="F86" s="278" t="s">
        <v>206</v>
      </c>
      <c r="G86" s="278" t="s">
        <v>206</v>
      </c>
      <c r="H86" s="195">
        <v>111</v>
      </c>
      <c r="I86" s="195">
        <v>111</v>
      </c>
      <c r="J86" s="167">
        <v>2</v>
      </c>
      <c r="K86" s="196">
        <v>2</v>
      </c>
      <c r="L86" s="167">
        <v>222</v>
      </c>
      <c r="M86" s="168">
        <v>222</v>
      </c>
      <c r="N86" s="196">
        <v>0</v>
      </c>
      <c r="O86" s="168">
        <v>0</v>
      </c>
    </row>
    <row r="87" spans="1:15" x14ac:dyDescent="0.2">
      <c r="A87" s="173">
        <v>84</v>
      </c>
      <c r="B87" s="235" t="s">
        <v>120</v>
      </c>
      <c r="C87" s="278" t="s">
        <v>299</v>
      </c>
      <c r="D87" s="278" t="s">
        <v>219</v>
      </c>
      <c r="E87" s="278" t="s">
        <v>145</v>
      </c>
      <c r="F87" s="278" t="s">
        <v>188</v>
      </c>
      <c r="G87" s="278" t="s">
        <v>188</v>
      </c>
      <c r="H87" s="195">
        <v>217</v>
      </c>
      <c r="I87" s="195">
        <v>217</v>
      </c>
      <c r="J87" s="167">
        <v>0.5</v>
      </c>
      <c r="K87" s="196">
        <v>0.5</v>
      </c>
      <c r="L87" s="167">
        <v>108.5</v>
      </c>
      <c r="M87" s="168">
        <v>108.5</v>
      </c>
      <c r="N87" s="196">
        <v>0</v>
      </c>
      <c r="O87" s="168">
        <v>0</v>
      </c>
    </row>
    <row r="88" spans="1:15" x14ac:dyDescent="0.2">
      <c r="A88" s="173">
        <v>85</v>
      </c>
      <c r="B88" s="235" t="s">
        <v>120</v>
      </c>
      <c r="C88" s="278" t="s">
        <v>300</v>
      </c>
      <c r="D88" s="278" t="s">
        <v>219</v>
      </c>
      <c r="E88" s="278" t="s">
        <v>145</v>
      </c>
      <c r="F88" s="278" t="s">
        <v>196</v>
      </c>
      <c r="G88" s="278" t="s">
        <v>196</v>
      </c>
      <c r="H88" s="195">
        <v>177</v>
      </c>
      <c r="I88" s="195">
        <v>146</v>
      </c>
      <c r="J88" s="167">
        <v>0.8</v>
      </c>
      <c r="K88" s="196">
        <v>0.8</v>
      </c>
      <c r="L88" s="167">
        <v>141.6</v>
      </c>
      <c r="M88" s="168">
        <v>116.80000000000001</v>
      </c>
      <c r="N88" s="196">
        <v>0</v>
      </c>
      <c r="O88" s="168">
        <v>0</v>
      </c>
    </row>
    <row r="89" spans="1:15" x14ac:dyDescent="0.2">
      <c r="A89" s="173">
        <v>86</v>
      </c>
      <c r="B89" s="235" t="s">
        <v>120</v>
      </c>
      <c r="C89" s="278" t="s">
        <v>301</v>
      </c>
      <c r="D89" s="278" t="s">
        <v>219</v>
      </c>
      <c r="E89" s="278" t="s">
        <v>145</v>
      </c>
      <c r="F89" s="278" t="s">
        <v>201</v>
      </c>
      <c r="G89" s="278" t="s">
        <v>201</v>
      </c>
      <c r="H89" s="195">
        <v>146</v>
      </c>
      <c r="I89" s="195">
        <v>146</v>
      </c>
      <c r="J89" s="167">
        <v>1</v>
      </c>
      <c r="K89" s="196">
        <v>1</v>
      </c>
      <c r="L89" s="167">
        <v>146</v>
      </c>
      <c r="M89" s="168">
        <v>146</v>
      </c>
      <c r="N89" s="196">
        <v>0</v>
      </c>
      <c r="O89" s="168">
        <v>0</v>
      </c>
    </row>
    <row r="90" spans="1:15" x14ac:dyDescent="0.2">
      <c r="A90" s="173">
        <v>87</v>
      </c>
      <c r="B90" s="235" t="s">
        <v>120</v>
      </c>
      <c r="C90" s="278" t="s">
        <v>302</v>
      </c>
      <c r="D90" s="278" t="s">
        <v>219</v>
      </c>
      <c r="E90" s="278" t="s">
        <v>145</v>
      </c>
      <c r="F90" s="278" t="s">
        <v>206</v>
      </c>
      <c r="G90" s="278" t="s">
        <v>206</v>
      </c>
      <c r="H90" s="195">
        <v>111</v>
      </c>
      <c r="I90" s="195">
        <v>111</v>
      </c>
      <c r="J90" s="167">
        <v>1.6</v>
      </c>
      <c r="K90" s="196">
        <v>1.6</v>
      </c>
      <c r="L90" s="167">
        <v>177.60000000000002</v>
      </c>
      <c r="M90" s="168">
        <v>177.60000000000002</v>
      </c>
      <c r="N90" s="196">
        <v>0</v>
      </c>
      <c r="O90" s="168">
        <v>0</v>
      </c>
    </row>
    <row r="91" spans="1:15" x14ac:dyDescent="0.2">
      <c r="A91" s="173">
        <v>88</v>
      </c>
      <c r="B91" s="235" t="s">
        <v>120</v>
      </c>
      <c r="C91" s="278" t="s">
        <v>303</v>
      </c>
      <c r="D91" s="278" t="s">
        <v>304</v>
      </c>
      <c r="E91" s="278" t="s">
        <v>145</v>
      </c>
      <c r="F91" s="278" t="s">
        <v>206</v>
      </c>
      <c r="G91" s="278" t="s">
        <v>206</v>
      </c>
      <c r="H91" s="195">
        <v>111</v>
      </c>
      <c r="I91" s="195">
        <v>111</v>
      </c>
      <c r="J91" s="167">
        <v>0.2</v>
      </c>
      <c r="K91" s="196">
        <v>0.2</v>
      </c>
      <c r="L91" s="167">
        <v>22.200000000000003</v>
      </c>
      <c r="M91" s="168">
        <v>22.200000000000003</v>
      </c>
      <c r="N91" s="196">
        <v>0</v>
      </c>
      <c r="O91" s="168">
        <v>0</v>
      </c>
    </row>
    <row r="92" spans="1:15" x14ac:dyDescent="0.2">
      <c r="A92" s="173">
        <v>89</v>
      </c>
      <c r="B92" s="235" t="s">
        <v>120</v>
      </c>
      <c r="C92" s="278" t="s">
        <v>305</v>
      </c>
      <c r="D92" s="278" t="s">
        <v>304</v>
      </c>
      <c r="E92" s="278" t="s">
        <v>145</v>
      </c>
      <c r="F92" s="278" t="s">
        <v>206</v>
      </c>
      <c r="G92" s="278" t="s">
        <v>206</v>
      </c>
      <c r="H92" s="195">
        <v>111</v>
      </c>
      <c r="I92" s="195">
        <v>111</v>
      </c>
      <c r="J92" s="167">
        <v>1.5</v>
      </c>
      <c r="K92" s="196">
        <v>1.5</v>
      </c>
      <c r="L92" s="167">
        <v>166.5</v>
      </c>
      <c r="M92" s="168">
        <v>166.5</v>
      </c>
      <c r="N92" s="196">
        <v>0</v>
      </c>
      <c r="O92" s="168">
        <v>0</v>
      </c>
    </row>
    <row r="93" spans="1:15" x14ac:dyDescent="0.2">
      <c r="A93" s="173">
        <v>90</v>
      </c>
      <c r="B93" s="235" t="s">
        <v>120</v>
      </c>
      <c r="C93" s="278" t="s">
        <v>306</v>
      </c>
      <c r="D93" s="278" t="s">
        <v>304</v>
      </c>
      <c r="E93" s="278" t="s">
        <v>145</v>
      </c>
      <c r="F93" s="278" t="s">
        <v>196</v>
      </c>
      <c r="G93" s="278" t="s">
        <v>196</v>
      </c>
      <c r="H93" s="195">
        <v>177</v>
      </c>
      <c r="I93" s="195">
        <v>146</v>
      </c>
      <c r="J93" s="167">
        <v>0.1</v>
      </c>
      <c r="K93" s="196">
        <v>0.1</v>
      </c>
      <c r="L93" s="167">
        <v>17.7</v>
      </c>
      <c r="M93" s="168">
        <v>14.600000000000001</v>
      </c>
      <c r="N93" s="196">
        <v>0</v>
      </c>
      <c r="O93" s="168">
        <v>0</v>
      </c>
    </row>
    <row r="94" spans="1:15" x14ac:dyDescent="0.2">
      <c r="A94" s="173">
        <v>91</v>
      </c>
      <c r="B94" s="235" t="s">
        <v>120</v>
      </c>
      <c r="C94" s="278" t="s">
        <v>307</v>
      </c>
      <c r="D94" s="278" t="s">
        <v>222</v>
      </c>
      <c r="E94" s="278" t="s">
        <v>145</v>
      </c>
      <c r="F94" s="278" t="s">
        <v>206</v>
      </c>
      <c r="G94" s="278" t="s">
        <v>206</v>
      </c>
      <c r="H94" s="195">
        <v>111</v>
      </c>
      <c r="I94" s="195">
        <v>111</v>
      </c>
      <c r="J94" s="167">
        <v>0.2</v>
      </c>
      <c r="K94" s="196">
        <v>0.2</v>
      </c>
      <c r="L94" s="167">
        <v>22.200000000000003</v>
      </c>
      <c r="M94" s="168">
        <v>22.200000000000003</v>
      </c>
      <c r="N94" s="196">
        <v>0</v>
      </c>
      <c r="O94" s="168">
        <v>0</v>
      </c>
    </row>
    <row r="95" spans="1:15" x14ac:dyDescent="0.2">
      <c r="A95" s="173">
        <v>92</v>
      </c>
      <c r="B95" s="235" t="s">
        <v>120</v>
      </c>
      <c r="C95" s="278" t="s">
        <v>308</v>
      </c>
      <c r="D95" s="278" t="s">
        <v>309</v>
      </c>
      <c r="E95" s="278" t="s">
        <v>145</v>
      </c>
      <c r="F95" s="278" t="s">
        <v>206</v>
      </c>
      <c r="G95" s="278" t="s">
        <v>206</v>
      </c>
      <c r="H95" s="195">
        <v>111</v>
      </c>
      <c r="I95" s="195">
        <v>111</v>
      </c>
      <c r="J95" s="167">
        <v>0.6</v>
      </c>
      <c r="K95" s="196">
        <v>0.6</v>
      </c>
      <c r="L95" s="167">
        <v>66.599999999999994</v>
      </c>
      <c r="M95" s="168">
        <v>66.599999999999994</v>
      </c>
      <c r="N95" s="196">
        <v>0</v>
      </c>
      <c r="O95" s="168">
        <v>0</v>
      </c>
    </row>
    <row r="96" spans="1:15" x14ac:dyDescent="0.2">
      <c r="A96" s="173">
        <v>93</v>
      </c>
      <c r="B96" s="235" t="s">
        <v>120</v>
      </c>
      <c r="C96" s="278" t="s">
        <v>306</v>
      </c>
      <c r="D96" s="278" t="s">
        <v>309</v>
      </c>
      <c r="E96" s="278" t="s">
        <v>145</v>
      </c>
      <c r="F96" s="278" t="s">
        <v>196</v>
      </c>
      <c r="G96" s="278" t="s">
        <v>196</v>
      </c>
      <c r="H96" s="195">
        <v>177</v>
      </c>
      <c r="I96" s="195">
        <v>146</v>
      </c>
      <c r="J96" s="167">
        <v>0.1</v>
      </c>
      <c r="K96" s="196">
        <v>0.1</v>
      </c>
      <c r="L96" s="167">
        <v>17.7</v>
      </c>
      <c r="M96" s="168">
        <v>14.600000000000001</v>
      </c>
      <c r="N96" s="196">
        <v>0</v>
      </c>
      <c r="O96" s="168">
        <v>0</v>
      </c>
    </row>
    <row r="97" spans="1:15" x14ac:dyDescent="0.2">
      <c r="A97" s="173">
        <v>94</v>
      </c>
      <c r="B97" s="235" t="s">
        <v>120</v>
      </c>
      <c r="C97" s="278" t="s">
        <v>307</v>
      </c>
      <c r="D97" s="278" t="s">
        <v>310</v>
      </c>
      <c r="E97" s="278" t="s">
        <v>145</v>
      </c>
      <c r="F97" s="278" t="s">
        <v>206</v>
      </c>
      <c r="G97" s="278" t="s">
        <v>206</v>
      </c>
      <c r="H97" s="195">
        <v>111</v>
      </c>
      <c r="I97" s="195">
        <v>111</v>
      </c>
      <c r="J97" s="167">
        <v>0.2</v>
      </c>
      <c r="K97" s="196">
        <v>0.2</v>
      </c>
      <c r="L97" s="167">
        <v>22.200000000000003</v>
      </c>
      <c r="M97" s="168">
        <v>22.200000000000003</v>
      </c>
      <c r="N97" s="196">
        <v>0</v>
      </c>
      <c r="O97" s="168">
        <v>0</v>
      </c>
    </row>
    <row r="98" spans="1:15" x14ac:dyDescent="0.2">
      <c r="A98" s="173">
        <v>95</v>
      </c>
      <c r="B98" s="235" t="s">
        <v>120</v>
      </c>
      <c r="C98" s="278" t="s">
        <v>311</v>
      </c>
      <c r="D98" s="278" t="s">
        <v>312</v>
      </c>
      <c r="E98" s="278" t="s">
        <v>145</v>
      </c>
      <c r="F98" s="278" t="s">
        <v>206</v>
      </c>
      <c r="G98" s="278" t="s">
        <v>206</v>
      </c>
      <c r="H98" s="195">
        <v>111</v>
      </c>
      <c r="I98" s="195">
        <v>111</v>
      </c>
      <c r="J98" s="167">
        <v>0.4</v>
      </c>
      <c r="K98" s="196">
        <v>0.4</v>
      </c>
      <c r="L98" s="167">
        <v>44.400000000000006</v>
      </c>
      <c r="M98" s="168">
        <v>44.400000000000006</v>
      </c>
      <c r="N98" s="196">
        <v>0</v>
      </c>
      <c r="O98" s="168">
        <v>0</v>
      </c>
    </row>
    <row r="99" spans="1:15" x14ac:dyDescent="0.2">
      <c r="A99" s="173">
        <v>96</v>
      </c>
      <c r="B99" s="235" t="s">
        <v>120</v>
      </c>
      <c r="C99" s="278" t="s">
        <v>307</v>
      </c>
      <c r="D99" s="278" t="s">
        <v>313</v>
      </c>
      <c r="E99" s="278" t="s">
        <v>145</v>
      </c>
      <c r="F99" s="278" t="s">
        <v>206</v>
      </c>
      <c r="G99" s="278" t="s">
        <v>206</v>
      </c>
      <c r="H99" s="195">
        <v>111</v>
      </c>
      <c r="I99" s="195">
        <v>111</v>
      </c>
      <c r="J99" s="167">
        <v>0.2</v>
      </c>
      <c r="K99" s="196">
        <v>0.2</v>
      </c>
      <c r="L99" s="167">
        <v>22.200000000000003</v>
      </c>
      <c r="M99" s="168">
        <v>22.200000000000003</v>
      </c>
      <c r="N99" s="196">
        <v>0</v>
      </c>
      <c r="O99" s="168">
        <v>0</v>
      </c>
    </row>
    <row r="100" spans="1:15" ht="25.5" x14ac:dyDescent="0.2">
      <c r="A100" s="173">
        <v>97</v>
      </c>
      <c r="B100" s="235" t="s">
        <v>120</v>
      </c>
      <c r="C100" s="278" t="s">
        <v>306</v>
      </c>
      <c r="D100" s="278" t="s">
        <v>314</v>
      </c>
      <c r="E100" s="278" t="s">
        <v>516</v>
      </c>
      <c r="F100" s="278" t="s">
        <v>206</v>
      </c>
      <c r="G100" s="278" t="s">
        <v>206</v>
      </c>
      <c r="H100" s="195">
        <v>111</v>
      </c>
      <c r="I100" s="195">
        <v>111</v>
      </c>
      <c r="J100" s="167">
        <v>0.1</v>
      </c>
      <c r="K100" s="196">
        <v>0</v>
      </c>
      <c r="L100" s="167">
        <v>11.100000000000001</v>
      </c>
      <c r="M100" s="168">
        <v>0</v>
      </c>
      <c r="N100" s="196">
        <v>0</v>
      </c>
      <c r="O100" s="168">
        <v>0</v>
      </c>
    </row>
    <row r="101" spans="1:15" ht="25.5" x14ac:dyDescent="0.2">
      <c r="A101" s="173">
        <v>98</v>
      </c>
      <c r="B101" s="235" t="s">
        <v>120</v>
      </c>
      <c r="C101" s="278" t="s">
        <v>306</v>
      </c>
      <c r="D101" s="278" t="s">
        <v>314</v>
      </c>
      <c r="E101" s="278" t="s">
        <v>516</v>
      </c>
      <c r="F101" s="278" t="s">
        <v>201</v>
      </c>
      <c r="G101" s="278" t="s">
        <v>201</v>
      </c>
      <c r="H101" s="195">
        <v>146</v>
      </c>
      <c r="I101" s="195">
        <v>146</v>
      </c>
      <c r="J101" s="167">
        <v>0.1</v>
      </c>
      <c r="K101" s="196">
        <v>0</v>
      </c>
      <c r="L101" s="167">
        <v>14.600000000000001</v>
      </c>
      <c r="M101" s="168">
        <v>0</v>
      </c>
      <c r="N101" s="196">
        <v>0</v>
      </c>
      <c r="O101" s="168">
        <v>0</v>
      </c>
    </row>
    <row r="102" spans="1:15" ht="76.5" x14ac:dyDescent="0.2">
      <c r="A102" s="173">
        <v>99</v>
      </c>
      <c r="B102" s="235" t="s">
        <v>120</v>
      </c>
      <c r="C102" s="278" t="s">
        <v>315</v>
      </c>
      <c r="D102" s="278" t="s">
        <v>316</v>
      </c>
      <c r="E102" s="278" t="s">
        <v>493</v>
      </c>
      <c r="F102" s="278" t="s">
        <v>206</v>
      </c>
      <c r="G102" s="278" t="s">
        <v>206</v>
      </c>
      <c r="H102" s="195">
        <v>111</v>
      </c>
      <c r="I102" s="195">
        <v>111</v>
      </c>
      <c r="J102" s="167">
        <v>0.3</v>
      </c>
      <c r="K102" s="196">
        <v>0.2</v>
      </c>
      <c r="L102" s="167">
        <v>33.299999999999997</v>
      </c>
      <c r="M102" s="168">
        <v>22.200000000000003</v>
      </c>
      <c r="N102" s="196">
        <v>0</v>
      </c>
      <c r="O102" s="168">
        <v>0</v>
      </c>
    </row>
    <row r="103" spans="1:15" x14ac:dyDescent="0.2">
      <c r="A103" s="173">
        <v>100</v>
      </c>
      <c r="B103" s="235" t="s">
        <v>120</v>
      </c>
      <c r="C103" s="278" t="s">
        <v>317</v>
      </c>
      <c r="D103" s="278" t="s">
        <v>230</v>
      </c>
      <c r="E103" s="278" t="s">
        <v>145</v>
      </c>
      <c r="F103" s="278" t="s">
        <v>206</v>
      </c>
      <c r="G103" s="278" t="s">
        <v>206</v>
      </c>
      <c r="H103" s="195">
        <v>111</v>
      </c>
      <c r="I103" s="195">
        <v>111</v>
      </c>
      <c r="J103" s="167">
        <v>0.3</v>
      </c>
      <c r="K103" s="196">
        <v>0.3</v>
      </c>
      <c r="L103" s="167">
        <v>33.299999999999997</v>
      </c>
      <c r="M103" s="168">
        <v>33.299999999999997</v>
      </c>
      <c r="N103" s="196">
        <v>0</v>
      </c>
      <c r="O103" s="168">
        <v>0</v>
      </c>
    </row>
    <row r="104" spans="1:15" x14ac:dyDescent="0.2">
      <c r="A104" s="173">
        <v>101</v>
      </c>
      <c r="B104" s="235" t="s">
        <v>120</v>
      </c>
      <c r="C104" s="278" t="s">
        <v>307</v>
      </c>
      <c r="D104" s="278" t="s">
        <v>230</v>
      </c>
      <c r="E104" s="278" t="s">
        <v>145</v>
      </c>
      <c r="F104" s="278" t="s">
        <v>206</v>
      </c>
      <c r="G104" s="278" t="s">
        <v>206</v>
      </c>
      <c r="H104" s="195">
        <v>111</v>
      </c>
      <c r="I104" s="195">
        <v>111</v>
      </c>
      <c r="J104" s="167">
        <v>0.2</v>
      </c>
      <c r="K104" s="196">
        <v>0.2</v>
      </c>
      <c r="L104" s="167">
        <v>22.200000000000003</v>
      </c>
      <c r="M104" s="168">
        <v>22.200000000000003</v>
      </c>
      <c r="N104" s="196">
        <v>0</v>
      </c>
      <c r="O104" s="168">
        <v>0</v>
      </c>
    </row>
    <row r="105" spans="1:15" ht="25.5" x14ac:dyDescent="0.2">
      <c r="A105" s="173">
        <v>102</v>
      </c>
      <c r="B105" s="235" t="s">
        <v>120</v>
      </c>
      <c r="C105" s="278" t="s">
        <v>318</v>
      </c>
      <c r="D105" s="278" t="s">
        <v>319</v>
      </c>
      <c r="E105" s="278" t="s">
        <v>145</v>
      </c>
      <c r="F105" s="278" t="s">
        <v>206</v>
      </c>
      <c r="G105" s="278" t="s">
        <v>206</v>
      </c>
      <c r="H105" s="195">
        <v>111</v>
      </c>
      <c r="I105" s="195">
        <v>111</v>
      </c>
      <c r="J105" s="167">
        <v>0.1</v>
      </c>
      <c r="K105" s="196">
        <v>0.1</v>
      </c>
      <c r="L105" s="167">
        <v>11.100000000000001</v>
      </c>
      <c r="M105" s="168">
        <v>11.100000000000001</v>
      </c>
      <c r="N105" s="196">
        <v>0</v>
      </c>
      <c r="O105" s="168">
        <v>0</v>
      </c>
    </row>
    <row r="106" spans="1:15" x14ac:dyDescent="0.2">
      <c r="A106" s="173">
        <v>103</v>
      </c>
      <c r="B106" s="235" t="s">
        <v>120</v>
      </c>
      <c r="C106" s="278" t="s">
        <v>299</v>
      </c>
      <c r="D106" s="278" t="s">
        <v>320</v>
      </c>
      <c r="E106" s="278" t="s">
        <v>145</v>
      </c>
      <c r="F106" s="278" t="s">
        <v>206</v>
      </c>
      <c r="G106" s="278" t="s">
        <v>206</v>
      </c>
      <c r="H106" s="195">
        <v>111</v>
      </c>
      <c r="I106" s="195">
        <v>111</v>
      </c>
      <c r="J106" s="167">
        <v>0.5</v>
      </c>
      <c r="K106" s="196">
        <v>0.5</v>
      </c>
      <c r="L106" s="167">
        <v>55.5</v>
      </c>
      <c r="M106" s="168">
        <v>55.5</v>
      </c>
      <c r="N106" s="196">
        <v>0</v>
      </c>
      <c r="O106" s="168">
        <v>0</v>
      </c>
    </row>
    <row r="107" spans="1:15" x14ac:dyDescent="0.2">
      <c r="A107" s="173">
        <v>104</v>
      </c>
      <c r="B107" s="235" t="s">
        <v>120</v>
      </c>
      <c r="C107" s="278" t="s">
        <v>306</v>
      </c>
      <c r="D107" s="278" t="s">
        <v>321</v>
      </c>
      <c r="E107" s="278" t="s">
        <v>145</v>
      </c>
      <c r="F107" s="278" t="s">
        <v>206</v>
      </c>
      <c r="G107" s="278" t="s">
        <v>206</v>
      </c>
      <c r="H107" s="195">
        <v>111</v>
      </c>
      <c r="I107" s="195">
        <v>111</v>
      </c>
      <c r="J107" s="167">
        <v>0.1</v>
      </c>
      <c r="K107" s="196">
        <v>0.1</v>
      </c>
      <c r="L107" s="167">
        <v>11.100000000000001</v>
      </c>
      <c r="M107" s="168">
        <v>11.100000000000001</v>
      </c>
      <c r="N107" s="196">
        <v>0</v>
      </c>
      <c r="O107" s="168">
        <v>0</v>
      </c>
    </row>
    <row r="108" spans="1:15" x14ac:dyDescent="0.2">
      <c r="A108" s="173">
        <v>105</v>
      </c>
      <c r="B108" s="235" t="s">
        <v>120</v>
      </c>
      <c r="C108" s="278" t="s">
        <v>318</v>
      </c>
      <c r="D108" s="278" t="s">
        <v>322</v>
      </c>
      <c r="E108" s="278" t="s">
        <v>145</v>
      </c>
      <c r="F108" s="278" t="s">
        <v>206</v>
      </c>
      <c r="G108" s="278" t="s">
        <v>206</v>
      </c>
      <c r="H108" s="195">
        <v>111</v>
      </c>
      <c r="I108" s="195">
        <v>111</v>
      </c>
      <c r="J108" s="167">
        <v>0.1</v>
      </c>
      <c r="K108" s="196">
        <v>0.1</v>
      </c>
      <c r="L108" s="167">
        <v>11.100000000000001</v>
      </c>
      <c r="M108" s="168">
        <v>11.100000000000001</v>
      </c>
      <c r="N108" s="196">
        <v>0</v>
      </c>
      <c r="O108" s="168">
        <v>0</v>
      </c>
    </row>
    <row r="109" spans="1:15" ht="76.5" x14ac:dyDescent="0.2">
      <c r="A109" s="173">
        <v>106</v>
      </c>
      <c r="B109" s="235" t="s">
        <v>120</v>
      </c>
      <c r="C109" s="278" t="s">
        <v>315</v>
      </c>
      <c r="D109" s="278" t="s">
        <v>322</v>
      </c>
      <c r="E109" s="278" t="s">
        <v>493</v>
      </c>
      <c r="F109" s="278" t="s">
        <v>206</v>
      </c>
      <c r="G109" s="278" t="s">
        <v>206</v>
      </c>
      <c r="H109" s="195">
        <v>111</v>
      </c>
      <c r="I109" s="195">
        <v>111</v>
      </c>
      <c r="J109" s="167">
        <v>0.3</v>
      </c>
      <c r="K109" s="196">
        <v>0.15</v>
      </c>
      <c r="L109" s="167">
        <v>33.299999999999997</v>
      </c>
      <c r="M109" s="168">
        <v>16.649999999999999</v>
      </c>
      <c r="N109" s="196">
        <v>0</v>
      </c>
      <c r="O109" s="168">
        <v>0</v>
      </c>
    </row>
    <row r="110" spans="1:15" x14ac:dyDescent="0.2">
      <c r="A110" s="173">
        <v>107</v>
      </c>
      <c r="B110" s="235" t="s">
        <v>120</v>
      </c>
      <c r="C110" s="278" t="s">
        <v>323</v>
      </c>
      <c r="D110" s="278" t="s">
        <v>324</v>
      </c>
      <c r="E110" s="278" t="s">
        <v>145</v>
      </c>
      <c r="F110" s="278" t="s">
        <v>206</v>
      </c>
      <c r="G110" s="278" t="s">
        <v>206</v>
      </c>
      <c r="H110" s="195">
        <v>111</v>
      </c>
      <c r="I110" s="195">
        <v>111</v>
      </c>
      <c r="J110" s="167">
        <v>0.4</v>
      </c>
      <c r="K110" s="196">
        <v>0.4</v>
      </c>
      <c r="L110" s="167">
        <v>44.400000000000006</v>
      </c>
      <c r="M110" s="168">
        <v>44.400000000000006</v>
      </c>
      <c r="N110" s="196">
        <v>0</v>
      </c>
      <c r="O110" s="168">
        <v>0</v>
      </c>
    </row>
    <row r="111" spans="1:15" x14ac:dyDescent="0.2">
      <c r="A111" s="173">
        <v>108</v>
      </c>
      <c r="B111" s="235" t="s">
        <v>120</v>
      </c>
      <c r="C111" s="278" t="s">
        <v>299</v>
      </c>
      <c r="D111" s="278" t="s">
        <v>324</v>
      </c>
      <c r="E111" s="278" t="s">
        <v>145</v>
      </c>
      <c r="F111" s="278" t="s">
        <v>206</v>
      </c>
      <c r="G111" s="278" t="s">
        <v>206</v>
      </c>
      <c r="H111" s="195">
        <v>111</v>
      </c>
      <c r="I111" s="195">
        <v>111</v>
      </c>
      <c r="J111" s="167">
        <v>0.5</v>
      </c>
      <c r="K111" s="196">
        <v>0.5</v>
      </c>
      <c r="L111" s="167">
        <v>55.5</v>
      </c>
      <c r="M111" s="168">
        <v>55.5</v>
      </c>
      <c r="N111" s="196">
        <v>0</v>
      </c>
      <c r="O111" s="168">
        <v>0</v>
      </c>
    </row>
    <row r="112" spans="1:15" x14ac:dyDescent="0.2">
      <c r="A112" s="173">
        <v>109</v>
      </c>
      <c r="B112" s="235" t="s">
        <v>120</v>
      </c>
      <c r="C112" s="278" t="s">
        <v>315</v>
      </c>
      <c r="D112" s="278" t="s">
        <v>325</v>
      </c>
      <c r="E112" s="278" t="s">
        <v>145</v>
      </c>
      <c r="F112" s="278" t="s">
        <v>206</v>
      </c>
      <c r="G112" s="278" t="s">
        <v>206</v>
      </c>
      <c r="H112" s="195">
        <v>111</v>
      </c>
      <c r="I112" s="195">
        <v>111</v>
      </c>
      <c r="J112" s="167">
        <v>0.3</v>
      </c>
      <c r="K112" s="196">
        <v>0.3</v>
      </c>
      <c r="L112" s="167">
        <v>33.299999999999997</v>
      </c>
      <c r="M112" s="168">
        <v>33.299999999999997</v>
      </c>
      <c r="N112" s="196">
        <v>0</v>
      </c>
      <c r="O112" s="168">
        <v>0</v>
      </c>
    </row>
    <row r="113" spans="1:15" ht="25.5" x14ac:dyDescent="0.2">
      <c r="A113" s="173">
        <v>110</v>
      </c>
      <c r="B113" s="235" t="s">
        <v>120</v>
      </c>
      <c r="C113" s="278" t="s">
        <v>306</v>
      </c>
      <c r="D113" s="278" t="s">
        <v>326</v>
      </c>
      <c r="E113" s="278" t="s">
        <v>145</v>
      </c>
      <c r="F113" s="278" t="s">
        <v>206</v>
      </c>
      <c r="G113" s="278" t="s">
        <v>206</v>
      </c>
      <c r="H113" s="195">
        <v>111</v>
      </c>
      <c r="I113" s="195">
        <v>111</v>
      </c>
      <c r="J113" s="167">
        <v>0.1</v>
      </c>
      <c r="K113" s="196">
        <v>0.1</v>
      </c>
      <c r="L113" s="167">
        <v>11.100000000000001</v>
      </c>
      <c r="M113" s="168">
        <v>11.100000000000001</v>
      </c>
      <c r="N113" s="196">
        <v>0</v>
      </c>
      <c r="O113" s="168">
        <v>0</v>
      </c>
    </row>
    <row r="114" spans="1:15" ht="25.5" x14ac:dyDescent="0.2">
      <c r="A114" s="173">
        <v>111</v>
      </c>
      <c r="B114" s="235" t="s">
        <v>120</v>
      </c>
      <c r="C114" s="278" t="s">
        <v>311</v>
      </c>
      <c r="D114" s="278" t="s">
        <v>327</v>
      </c>
      <c r="E114" s="278" t="s">
        <v>145</v>
      </c>
      <c r="F114" s="278" t="s">
        <v>206</v>
      </c>
      <c r="G114" s="278" t="s">
        <v>206</v>
      </c>
      <c r="H114" s="195">
        <v>111</v>
      </c>
      <c r="I114" s="195">
        <v>111</v>
      </c>
      <c r="J114" s="167">
        <v>0.4</v>
      </c>
      <c r="K114" s="196">
        <v>0.4</v>
      </c>
      <c r="L114" s="167">
        <v>44.400000000000006</v>
      </c>
      <c r="M114" s="168">
        <v>44.400000000000006</v>
      </c>
      <c r="N114" s="196">
        <v>0</v>
      </c>
      <c r="O114" s="168">
        <v>0</v>
      </c>
    </row>
    <row r="115" spans="1:15" ht="25.5" x14ac:dyDescent="0.2">
      <c r="A115" s="173">
        <v>112</v>
      </c>
      <c r="B115" s="235" t="s">
        <v>120</v>
      </c>
      <c r="C115" s="278" t="s">
        <v>328</v>
      </c>
      <c r="D115" s="278" t="s">
        <v>327</v>
      </c>
      <c r="E115" s="278" t="s">
        <v>145</v>
      </c>
      <c r="F115" s="278" t="s">
        <v>206</v>
      </c>
      <c r="G115" s="278" t="s">
        <v>206</v>
      </c>
      <c r="H115" s="195">
        <v>111</v>
      </c>
      <c r="I115" s="195">
        <v>111</v>
      </c>
      <c r="J115" s="167">
        <v>0.25</v>
      </c>
      <c r="K115" s="196">
        <v>0.25</v>
      </c>
      <c r="L115" s="167">
        <v>27.75</v>
      </c>
      <c r="M115" s="168">
        <v>27.75</v>
      </c>
      <c r="N115" s="196">
        <v>0</v>
      </c>
      <c r="O115" s="168">
        <v>0</v>
      </c>
    </row>
    <row r="116" spans="1:15" x14ac:dyDescent="0.2">
      <c r="A116" s="173">
        <v>113</v>
      </c>
      <c r="B116" s="235" t="s">
        <v>120</v>
      </c>
      <c r="C116" s="278" t="s">
        <v>306</v>
      </c>
      <c r="D116" s="278" t="s">
        <v>329</v>
      </c>
      <c r="E116" s="278" t="s">
        <v>145</v>
      </c>
      <c r="F116" s="278" t="s">
        <v>206</v>
      </c>
      <c r="G116" s="278" t="s">
        <v>206</v>
      </c>
      <c r="H116" s="195">
        <v>111</v>
      </c>
      <c r="I116" s="195">
        <v>111</v>
      </c>
      <c r="J116" s="167">
        <v>0.1</v>
      </c>
      <c r="K116" s="196">
        <v>0.1</v>
      </c>
      <c r="L116" s="167">
        <v>11.100000000000001</v>
      </c>
      <c r="M116" s="168">
        <v>11.100000000000001</v>
      </c>
      <c r="N116" s="196">
        <v>0</v>
      </c>
      <c r="O116" s="168">
        <v>0</v>
      </c>
    </row>
    <row r="117" spans="1:15" x14ac:dyDescent="0.2">
      <c r="A117" s="173">
        <v>114</v>
      </c>
      <c r="B117" s="235" t="s">
        <v>120</v>
      </c>
      <c r="C117" s="278" t="s">
        <v>306</v>
      </c>
      <c r="D117" s="278" t="s">
        <v>330</v>
      </c>
      <c r="E117" s="278" t="s">
        <v>145</v>
      </c>
      <c r="F117" s="278" t="s">
        <v>206</v>
      </c>
      <c r="G117" s="278" t="s">
        <v>206</v>
      </c>
      <c r="H117" s="195">
        <v>111</v>
      </c>
      <c r="I117" s="195">
        <v>111</v>
      </c>
      <c r="J117" s="167">
        <v>0.1</v>
      </c>
      <c r="K117" s="196">
        <v>0.1</v>
      </c>
      <c r="L117" s="167">
        <v>11.100000000000001</v>
      </c>
      <c r="M117" s="168">
        <v>11.100000000000001</v>
      </c>
      <c r="N117" s="196">
        <v>0</v>
      </c>
      <c r="O117" s="168">
        <v>0</v>
      </c>
    </row>
    <row r="118" spans="1:15" x14ac:dyDescent="0.2">
      <c r="A118" s="173">
        <v>115</v>
      </c>
      <c r="B118" s="235" t="s">
        <v>120</v>
      </c>
      <c r="C118" s="278" t="s">
        <v>303</v>
      </c>
      <c r="D118" s="278" t="s">
        <v>331</v>
      </c>
      <c r="E118" s="278" t="s">
        <v>145</v>
      </c>
      <c r="F118" s="278" t="s">
        <v>206</v>
      </c>
      <c r="G118" s="278" t="s">
        <v>206</v>
      </c>
      <c r="H118" s="195">
        <v>111</v>
      </c>
      <c r="I118" s="195">
        <v>111</v>
      </c>
      <c r="J118" s="167">
        <v>0.2</v>
      </c>
      <c r="K118" s="196">
        <v>0.2</v>
      </c>
      <c r="L118" s="167">
        <v>22.200000000000003</v>
      </c>
      <c r="M118" s="168">
        <v>22.200000000000003</v>
      </c>
      <c r="N118" s="196">
        <v>0</v>
      </c>
      <c r="O118" s="168">
        <v>0</v>
      </c>
    </row>
    <row r="119" spans="1:15" x14ac:dyDescent="0.2">
      <c r="A119" s="173">
        <v>116</v>
      </c>
      <c r="B119" s="235" t="s">
        <v>120</v>
      </c>
      <c r="C119" s="278" t="s">
        <v>328</v>
      </c>
      <c r="D119" s="278" t="s">
        <v>331</v>
      </c>
      <c r="E119" s="278" t="s">
        <v>145</v>
      </c>
      <c r="F119" s="278" t="s">
        <v>206</v>
      </c>
      <c r="G119" s="278" t="s">
        <v>206</v>
      </c>
      <c r="H119" s="195">
        <v>111</v>
      </c>
      <c r="I119" s="195">
        <v>111</v>
      </c>
      <c r="J119" s="167">
        <v>0.25</v>
      </c>
      <c r="K119" s="196">
        <v>0.25</v>
      </c>
      <c r="L119" s="167">
        <v>27.75</v>
      </c>
      <c r="M119" s="168">
        <v>27.75</v>
      </c>
      <c r="N119" s="196">
        <v>0</v>
      </c>
      <c r="O119" s="168">
        <v>0</v>
      </c>
    </row>
    <row r="120" spans="1:15" x14ac:dyDescent="0.2">
      <c r="A120" s="173">
        <v>117</v>
      </c>
      <c r="B120" s="235" t="s">
        <v>120</v>
      </c>
      <c r="C120" s="278" t="s">
        <v>303</v>
      </c>
      <c r="D120" s="278" t="s">
        <v>332</v>
      </c>
      <c r="E120" s="278" t="s">
        <v>145</v>
      </c>
      <c r="F120" s="278" t="s">
        <v>206</v>
      </c>
      <c r="G120" s="278" t="s">
        <v>206</v>
      </c>
      <c r="H120" s="195">
        <v>111</v>
      </c>
      <c r="I120" s="195">
        <v>111</v>
      </c>
      <c r="J120" s="167">
        <v>0.2</v>
      </c>
      <c r="K120" s="196">
        <v>0.2</v>
      </c>
      <c r="L120" s="167">
        <v>22.200000000000003</v>
      </c>
      <c r="M120" s="168">
        <v>22.200000000000003</v>
      </c>
      <c r="N120" s="196">
        <v>0</v>
      </c>
      <c r="O120" s="168">
        <v>0</v>
      </c>
    </row>
    <row r="121" spans="1:15" x14ac:dyDescent="0.2">
      <c r="A121" s="173">
        <v>118</v>
      </c>
      <c r="B121" s="235" t="s">
        <v>120</v>
      </c>
      <c r="C121" s="278" t="s">
        <v>318</v>
      </c>
      <c r="D121" s="278" t="s">
        <v>333</v>
      </c>
      <c r="E121" s="278" t="s">
        <v>145</v>
      </c>
      <c r="F121" s="278" t="s">
        <v>206</v>
      </c>
      <c r="G121" s="278" t="s">
        <v>206</v>
      </c>
      <c r="H121" s="195">
        <v>111</v>
      </c>
      <c r="I121" s="195">
        <v>111</v>
      </c>
      <c r="J121" s="167">
        <v>0.1</v>
      </c>
      <c r="K121" s="196">
        <v>0.1</v>
      </c>
      <c r="L121" s="167">
        <v>11.100000000000001</v>
      </c>
      <c r="M121" s="168">
        <v>11.100000000000001</v>
      </c>
      <c r="N121" s="196">
        <v>0</v>
      </c>
      <c r="O121" s="168">
        <v>0</v>
      </c>
    </row>
    <row r="122" spans="1:15" ht="63.75" x14ac:dyDescent="0.2">
      <c r="A122" s="173">
        <v>119</v>
      </c>
      <c r="B122" s="235" t="s">
        <v>120</v>
      </c>
      <c r="C122" s="278" t="s">
        <v>334</v>
      </c>
      <c r="D122" s="278" t="s">
        <v>335</v>
      </c>
      <c r="E122" s="278" t="s">
        <v>495</v>
      </c>
      <c r="F122" s="278" t="s">
        <v>206</v>
      </c>
      <c r="G122" s="278" t="s">
        <v>206</v>
      </c>
      <c r="H122" s="195">
        <v>111</v>
      </c>
      <c r="I122" s="195">
        <v>111</v>
      </c>
      <c r="J122" s="167">
        <v>0.1</v>
      </c>
      <c r="K122" s="196">
        <v>0.05</v>
      </c>
      <c r="L122" s="167">
        <v>11.100000000000001</v>
      </c>
      <c r="M122" s="168">
        <v>5.5500000000000007</v>
      </c>
      <c r="N122" s="196">
        <v>0</v>
      </c>
      <c r="O122" s="168">
        <v>0</v>
      </c>
    </row>
    <row r="123" spans="1:15" x14ac:dyDescent="0.2">
      <c r="A123" s="173">
        <v>120</v>
      </c>
      <c r="B123" s="235" t="s">
        <v>120</v>
      </c>
      <c r="C123" s="278" t="s">
        <v>323</v>
      </c>
      <c r="D123" s="278" t="s">
        <v>336</v>
      </c>
      <c r="E123" s="278" t="s">
        <v>145</v>
      </c>
      <c r="F123" s="278" t="s">
        <v>206</v>
      </c>
      <c r="G123" s="278" t="s">
        <v>206</v>
      </c>
      <c r="H123" s="195">
        <v>111</v>
      </c>
      <c r="I123" s="195">
        <v>111</v>
      </c>
      <c r="J123" s="167">
        <v>0.4</v>
      </c>
      <c r="K123" s="196">
        <v>0.4</v>
      </c>
      <c r="L123" s="167">
        <v>44.400000000000006</v>
      </c>
      <c r="M123" s="168">
        <v>44.400000000000006</v>
      </c>
      <c r="N123" s="196">
        <v>0</v>
      </c>
      <c r="O123" s="168">
        <v>0</v>
      </c>
    </row>
    <row r="124" spans="1:15" x14ac:dyDescent="0.2">
      <c r="A124" s="173">
        <v>121</v>
      </c>
      <c r="B124" s="235" t="s">
        <v>120</v>
      </c>
      <c r="C124" s="278" t="s">
        <v>315</v>
      </c>
      <c r="D124" s="278" t="s">
        <v>336</v>
      </c>
      <c r="E124" s="278" t="s">
        <v>145</v>
      </c>
      <c r="F124" s="278" t="s">
        <v>206</v>
      </c>
      <c r="G124" s="278" t="s">
        <v>206</v>
      </c>
      <c r="H124" s="195">
        <v>111</v>
      </c>
      <c r="I124" s="195">
        <v>111</v>
      </c>
      <c r="J124" s="167">
        <v>0.3</v>
      </c>
      <c r="K124" s="196">
        <v>0.3</v>
      </c>
      <c r="L124" s="167">
        <v>33.299999999999997</v>
      </c>
      <c r="M124" s="168">
        <v>33.299999999999997</v>
      </c>
      <c r="N124" s="196">
        <v>0</v>
      </c>
      <c r="O124" s="168">
        <v>0</v>
      </c>
    </row>
    <row r="125" spans="1:15" x14ac:dyDescent="0.2">
      <c r="A125" s="173">
        <v>122</v>
      </c>
      <c r="B125" s="235" t="s">
        <v>120</v>
      </c>
      <c r="C125" s="278" t="s">
        <v>306</v>
      </c>
      <c r="D125" s="278" t="s">
        <v>337</v>
      </c>
      <c r="E125" s="278" t="s">
        <v>145</v>
      </c>
      <c r="F125" s="278" t="s">
        <v>206</v>
      </c>
      <c r="G125" s="278" t="s">
        <v>206</v>
      </c>
      <c r="H125" s="195">
        <v>111</v>
      </c>
      <c r="I125" s="195">
        <v>111</v>
      </c>
      <c r="J125" s="167">
        <v>0.1</v>
      </c>
      <c r="K125" s="196">
        <v>0.1</v>
      </c>
      <c r="L125" s="167">
        <v>11.100000000000001</v>
      </c>
      <c r="M125" s="168">
        <v>11.100000000000001</v>
      </c>
      <c r="N125" s="196">
        <v>0</v>
      </c>
      <c r="O125" s="168">
        <v>0</v>
      </c>
    </row>
    <row r="126" spans="1:15" ht="63.75" x14ac:dyDescent="0.2">
      <c r="A126" s="173">
        <v>123</v>
      </c>
      <c r="B126" s="235">
        <v>44106</v>
      </c>
      <c r="C126" s="278" t="s">
        <v>338</v>
      </c>
      <c r="D126" s="278" t="s">
        <v>120</v>
      </c>
      <c r="E126" s="278" t="s">
        <v>145</v>
      </c>
      <c r="F126" s="278" t="s">
        <v>210</v>
      </c>
      <c r="G126" s="278" t="s">
        <v>210</v>
      </c>
      <c r="H126" s="195">
        <v>133</v>
      </c>
      <c r="I126" s="195">
        <v>133</v>
      </c>
      <c r="J126" s="167">
        <v>0.2</v>
      </c>
      <c r="K126" s="196">
        <v>0.2</v>
      </c>
      <c r="L126" s="167">
        <v>26.6</v>
      </c>
      <c r="M126" s="168">
        <v>26.6</v>
      </c>
      <c r="N126" s="196">
        <v>0</v>
      </c>
      <c r="O126" s="168">
        <v>0</v>
      </c>
    </row>
    <row r="127" spans="1:15" ht="51" x14ac:dyDescent="0.2">
      <c r="A127" s="173">
        <v>124</v>
      </c>
      <c r="B127" s="235">
        <v>44109</v>
      </c>
      <c r="C127" s="278" t="s">
        <v>339</v>
      </c>
      <c r="D127" s="278" t="s">
        <v>120</v>
      </c>
      <c r="E127" s="278" t="s">
        <v>145</v>
      </c>
      <c r="F127" s="278" t="s">
        <v>210</v>
      </c>
      <c r="G127" s="278" t="s">
        <v>210</v>
      </c>
      <c r="H127" s="195">
        <v>133</v>
      </c>
      <c r="I127" s="195">
        <v>133</v>
      </c>
      <c r="J127" s="167">
        <v>0.1</v>
      </c>
      <c r="K127" s="196">
        <v>0.1</v>
      </c>
      <c r="L127" s="167">
        <v>13.3</v>
      </c>
      <c r="M127" s="168">
        <v>13.3</v>
      </c>
      <c r="N127" s="196">
        <v>0</v>
      </c>
      <c r="O127" s="168">
        <v>0</v>
      </c>
    </row>
    <row r="128" spans="1:15" ht="51" x14ac:dyDescent="0.2">
      <c r="A128" s="173">
        <v>125</v>
      </c>
      <c r="B128" s="235">
        <v>44109</v>
      </c>
      <c r="C128" s="278" t="s">
        <v>340</v>
      </c>
      <c r="D128" s="278" t="s">
        <v>120</v>
      </c>
      <c r="E128" s="278" t="s">
        <v>489</v>
      </c>
      <c r="F128" s="278" t="s">
        <v>210</v>
      </c>
      <c r="G128" s="278" t="s">
        <v>210</v>
      </c>
      <c r="H128" s="195">
        <v>133</v>
      </c>
      <c r="I128" s="195">
        <v>133</v>
      </c>
      <c r="J128" s="167">
        <v>0.1</v>
      </c>
      <c r="K128" s="196">
        <v>0</v>
      </c>
      <c r="L128" s="167">
        <v>13.3</v>
      </c>
      <c r="M128" s="168">
        <v>0</v>
      </c>
      <c r="N128" s="196">
        <v>0</v>
      </c>
      <c r="O128" s="168">
        <v>0</v>
      </c>
    </row>
    <row r="129" spans="1:15" ht="51" x14ac:dyDescent="0.2">
      <c r="A129" s="173">
        <v>126</v>
      </c>
      <c r="B129" s="235">
        <v>44109</v>
      </c>
      <c r="C129" s="278" t="s">
        <v>341</v>
      </c>
      <c r="D129" s="278" t="s">
        <v>120</v>
      </c>
      <c r="E129" s="278" t="s">
        <v>489</v>
      </c>
      <c r="F129" s="278" t="s">
        <v>210</v>
      </c>
      <c r="G129" s="278" t="s">
        <v>210</v>
      </c>
      <c r="H129" s="195">
        <v>133</v>
      </c>
      <c r="I129" s="195">
        <v>133</v>
      </c>
      <c r="J129" s="167">
        <v>0.1</v>
      </c>
      <c r="K129" s="196">
        <v>0</v>
      </c>
      <c r="L129" s="167">
        <v>13.3</v>
      </c>
      <c r="M129" s="168">
        <v>0</v>
      </c>
      <c r="N129" s="196">
        <v>0</v>
      </c>
      <c r="O129" s="168">
        <v>0</v>
      </c>
    </row>
    <row r="130" spans="1:15" ht="63.75" x14ac:dyDescent="0.2">
      <c r="A130" s="173">
        <v>127</v>
      </c>
      <c r="B130" s="235">
        <v>44109</v>
      </c>
      <c r="C130" s="278" t="s">
        <v>342</v>
      </c>
      <c r="D130" s="278" t="s">
        <v>120</v>
      </c>
      <c r="E130" s="278" t="s">
        <v>145</v>
      </c>
      <c r="F130" s="278" t="s">
        <v>210</v>
      </c>
      <c r="G130" s="278" t="s">
        <v>210</v>
      </c>
      <c r="H130" s="195">
        <v>133</v>
      </c>
      <c r="I130" s="195">
        <v>133</v>
      </c>
      <c r="J130" s="167">
        <v>0.1</v>
      </c>
      <c r="K130" s="196">
        <v>0.1</v>
      </c>
      <c r="L130" s="167">
        <v>13.3</v>
      </c>
      <c r="M130" s="168">
        <v>13.3</v>
      </c>
      <c r="N130" s="196">
        <v>0</v>
      </c>
      <c r="O130" s="168">
        <v>0</v>
      </c>
    </row>
    <row r="131" spans="1:15" ht="63.75" x14ac:dyDescent="0.2">
      <c r="A131" s="173">
        <v>128</v>
      </c>
      <c r="B131" s="235">
        <v>44109</v>
      </c>
      <c r="C131" s="278" t="s">
        <v>220</v>
      </c>
      <c r="D131" s="278" t="s">
        <v>120</v>
      </c>
      <c r="E131" s="278" t="s">
        <v>506</v>
      </c>
      <c r="F131" s="278" t="s">
        <v>210</v>
      </c>
      <c r="G131" s="278" t="s">
        <v>210</v>
      </c>
      <c r="H131" s="195">
        <v>133</v>
      </c>
      <c r="I131" s="195">
        <v>133</v>
      </c>
      <c r="J131" s="167">
        <v>0.2</v>
      </c>
      <c r="K131" s="196">
        <v>0</v>
      </c>
      <c r="L131" s="167">
        <v>26.6</v>
      </c>
      <c r="M131" s="168">
        <v>0</v>
      </c>
      <c r="N131" s="196">
        <v>0</v>
      </c>
      <c r="O131" s="168">
        <v>0</v>
      </c>
    </row>
    <row r="132" spans="1:15" ht="140.25" x14ac:dyDescent="0.2">
      <c r="A132" s="173">
        <v>129</v>
      </c>
      <c r="B132" s="235">
        <v>44111</v>
      </c>
      <c r="C132" s="278" t="s">
        <v>343</v>
      </c>
      <c r="D132" s="278" t="s">
        <v>264</v>
      </c>
      <c r="E132" s="278" t="s">
        <v>145</v>
      </c>
      <c r="F132" s="278" t="s">
        <v>210</v>
      </c>
      <c r="G132" s="278" t="s">
        <v>210</v>
      </c>
      <c r="H132" s="195">
        <v>133</v>
      </c>
      <c r="I132" s="195">
        <v>133</v>
      </c>
      <c r="J132" s="167">
        <v>0.3</v>
      </c>
      <c r="K132" s="196">
        <v>0.3</v>
      </c>
      <c r="L132" s="167">
        <v>39.9</v>
      </c>
      <c r="M132" s="168">
        <v>39.9</v>
      </c>
      <c r="N132" s="196">
        <v>0</v>
      </c>
      <c r="O132" s="168">
        <v>0</v>
      </c>
    </row>
    <row r="133" spans="1:15" ht="38.25" x14ac:dyDescent="0.2">
      <c r="A133" s="173">
        <v>130</v>
      </c>
      <c r="B133" s="235">
        <v>44111</v>
      </c>
      <c r="C133" s="278" t="s">
        <v>271</v>
      </c>
      <c r="D133" s="278" t="s">
        <v>264</v>
      </c>
      <c r="E133" s="278" t="s">
        <v>145</v>
      </c>
      <c r="F133" s="278" t="s">
        <v>214</v>
      </c>
      <c r="G133" s="278" t="s">
        <v>214</v>
      </c>
      <c r="H133" s="195">
        <v>66.5</v>
      </c>
      <c r="I133" s="195">
        <v>66.5</v>
      </c>
      <c r="J133" s="167">
        <v>0.4</v>
      </c>
      <c r="K133" s="196">
        <v>0.4</v>
      </c>
      <c r="L133" s="167">
        <v>26.6</v>
      </c>
      <c r="M133" s="168">
        <v>26.6</v>
      </c>
      <c r="N133" s="196">
        <v>0</v>
      </c>
      <c r="O133" s="168">
        <v>0</v>
      </c>
    </row>
    <row r="134" spans="1:15" ht="38.25" x14ac:dyDescent="0.2">
      <c r="A134" s="173">
        <v>131</v>
      </c>
      <c r="B134" s="235">
        <v>44111</v>
      </c>
      <c r="C134" s="278" t="s">
        <v>344</v>
      </c>
      <c r="D134" s="278" t="s">
        <v>120</v>
      </c>
      <c r="E134" s="278" t="s">
        <v>145</v>
      </c>
      <c r="F134" s="278" t="s">
        <v>210</v>
      </c>
      <c r="G134" s="278" t="s">
        <v>210</v>
      </c>
      <c r="H134" s="195">
        <v>133</v>
      </c>
      <c r="I134" s="195">
        <v>133</v>
      </c>
      <c r="J134" s="167">
        <v>0.1</v>
      </c>
      <c r="K134" s="196">
        <v>0.1</v>
      </c>
      <c r="L134" s="167">
        <v>13.3</v>
      </c>
      <c r="M134" s="168">
        <v>13.3</v>
      </c>
      <c r="N134" s="196">
        <v>0</v>
      </c>
      <c r="O134" s="168">
        <v>0</v>
      </c>
    </row>
    <row r="135" spans="1:15" ht="102" x14ac:dyDescent="0.2">
      <c r="A135" s="173">
        <v>132</v>
      </c>
      <c r="B135" s="235">
        <v>44112</v>
      </c>
      <c r="C135" s="278" t="s">
        <v>345</v>
      </c>
      <c r="D135" s="278" t="s">
        <v>120</v>
      </c>
      <c r="E135" s="278" t="s">
        <v>473</v>
      </c>
      <c r="F135" s="278" t="s">
        <v>210</v>
      </c>
      <c r="G135" s="278" t="s">
        <v>210</v>
      </c>
      <c r="H135" s="195">
        <v>133</v>
      </c>
      <c r="I135" s="195">
        <v>133</v>
      </c>
      <c r="J135" s="167">
        <v>0.5</v>
      </c>
      <c r="K135" s="196">
        <v>0.2</v>
      </c>
      <c r="L135" s="167">
        <v>66.5</v>
      </c>
      <c r="M135" s="168">
        <v>26.6</v>
      </c>
      <c r="N135" s="196">
        <v>0</v>
      </c>
      <c r="O135" s="168">
        <v>0</v>
      </c>
    </row>
    <row r="136" spans="1:15" ht="89.25" x14ac:dyDescent="0.2">
      <c r="A136" s="173">
        <v>133</v>
      </c>
      <c r="B136" s="235">
        <v>44116</v>
      </c>
      <c r="C136" s="278" t="s">
        <v>346</v>
      </c>
      <c r="D136" s="278" t="s">
        <v>324</v>
      </c>
      <c r="E136" s="278" t="s">
        <v>145</v>
      </c>
      <c r="F136" s="278" t="s">
        <v>210</v>
      </c>
      <c r="G136" s="278" t="s">
        <v>210</v>
      </c>
      <c r="H136" s="195">
        <v>133</v>
      </c>
      <c r="I136" s="195">
        <v>133</v>
      </c>
      <c r="J136" s="167">
        <v>0.2</v>
      </c>
      <c r="K136" s="196">
        <v>0.2</v>
      </c>
      <c r="L136" s="167">
        <v>26.6</v>
      </c>
      <c r="M136" s="168">
        <v>26.6</v>
      </c>
      <c r="N136" s="196">
        <v>0</v>
      </c>
      <c r="O136" s="168">
        <v>0</v>
      </c>
    </row>
    <row r="137" spans="1:15" ht="38.25" x14ac:dyDescent="0.2">
      <c r="A137" s="173">
        <v>134</v>
      </c>
      <c r="B137" s="235">
        <v>44116</v>
      </c>
      <c r="C137" s="278" t="s">
        <v>347</v>
      </c>
      <c r="D137" s="278" t="s">
        <v>120</v>
      </c>
      <c r="E137" s="278" t="s">
        <v>145</v>
      </c>
      <c r="F137" s="278" t="s">
        <v>210</v>
      </c>
      <c r="G137" s="278" t="s">
        <v>210</v>
      </c>
      <c r="H137" s="195">
        <v>133</v>
      </c>
      <c r="I137" s="195">
        <v>133</v>
      </c>
      <c r="J137" s="167">
        <v>0.1</v>
      </c>
      <c r="K137" s="196">
        <v>0.1</v>
      </c>
      <c r="L137" s="167">
        <v>13.3</v>
      </c>
      <c r="M137" s="168">
        <v>13.3</v>
      </c>
      <c r="N137" s="196">
        <v>0</v>
      </c>
      <c r="O137" s="168">
        <v>0</v>
      </c>
    </row>
    <row r="138" spans="1:15" ht="38.25" x14ac:dyDescent="0.2">
      <c r="A138" s="173">
        <v>135</v>
      </c>
      <c r="B138" s="235">
        <v>44116</v>
      </c>
      <c r="C138" s="278" t="s">
        <v>348</v>
      </c>
      <c r="D138" s="278" t="s">
        <v>120</v>
      </c>
      <c r="E138" s="278" t="s">
        <v>145</v>
      </c>
      <c r="F138" s="278" t="s">
        <v>210</v>
      </c>
      <c r="G138" s="278" t="s">
        <v>210</v>
      </c>
      <c r="H138" s="195">
        <v>133</v>
      </c>
      <c r="I138" s="195">
        <v>133</v>
      </c>
      <c r="J138" s="167">
        <v>0.1</v>
      </c>
      <c r="K138" s="196">
        <v>0.1</v>
      </c>
      <c r="L138" s="167">
        <v>13.3</v>
      </c>
      <c r="M138" s="168">
        <v>13.3</v>
      </c>
      <c r="N138" s="196">
        <v>0</v>
      </c>
      <c r="O138" s="168">
        <v>0</v>
      </c>
    </row>
    <row r="139" spans="1:15" ht="63.75" x14ac:dyDescent="0.2">
      <c r="A139" s="173">
        <v>136</v>
      </c>
      <c r="B139" s="235">
        <v>44116</v>
      </c>
      <c r="C139" s="278" t="s">
        <v>349</v>
      </c>
      <c r="D139" s="278" t="s">
        <v>120</v>
      </c>
      <c r="E139" s="278" t="s">
        <v>145</v>
      </c>
      <c r="F139" s="278" t="s">
        <v>210</v>
      </c>
      <c r="G139" s="278" t="s">
        <v>210</v>
      </c>
      <c r="H139" s="195">
        <v>133</v>
      </c>
      <c r="I139" s="195">
        <v>133</v>
      </c>
      <c r="J139" s="167">
        <v>0.1</v>
      </c>
      <c r="K139" s="196">
        <v>0.1</v>
      </c>
      <c r="L139" s="167">
        <v>13.3</v>
      </c>
      <c r="M139" s="168">
        <v>13.3</v>
      </c>
      <c r="N139" s="196">
        <v>0</v>
      </c>
      <c r="O139" s="168">
        <v>0</v>
      </c>
    </row>
    <row r="140" spans="1:15" ht="38.25" x14ac:dyDescent="0.2">
      <c r="A140" s="173">
        <v>137</v>
      </c>
      <c r="B140" s="235">
        <v>44116</v>
      </c>
      <c r="C140" s="278" t="s">
        <v>350</v>
      </c>
      <c r="D140" s="278" t="s">
        <v>120</v>
      </c>
      <c r="E140" s="278" t="s">
        <v>489</v>
      </c>
      <c r="F140" s="278" t="s">
        <v>210</v>
      </c>
      <c r="G140" s="278" t="s">
        <v>210</v>
      </c>
      <c r="H140" s="195">
        <v>133</v>
      </c>
      <c r="I140" s="195">
        <v>133</v>
      </c>
      <c r="J140" s="167">
        <v>0.1</v>
      </c>
      <c r="K140" s="196">
        <v>0</v>
      </c>
      <c r="L140" s="167">
        <v>13.3</v>
      </c>
      <c r="M140" s="168">
        <v>0</v>
      </c>
      <c r="N140" s="196">
        <v>0</v>
      </c>
      <c r="O140" s="168">
        <v>0</v>
      </c>
    </row>
    <row r="141" spans="1:15" ht="76.5" x14ac:dyDescent="0.2">
      <c r="A141" s="173">
        <v>138</v>
      </c>
      <c r="B141" s="235">
        <v>44117</v>
      </c>
      <c r="C141" s="278" t="s">
        <v>351</v>
      </c>
      <c r="D141" s="278" t="s">
        <v>120</v>
      </c>
      <c r="E141" s="278" t="s">
        <v>145</v>
      </c>
      <c r="F141" s="278" t="s">
        <v>200</v>
      </c>
      <c r="G141" s="278" t="s">
        <v>200</v>
      </c>
      <c r="H141" s="195">
        <v>212</v>
      </c>
      <c r="I141" s="195">
        <v>175</v>
      </c>
      <c r="J141" s="167">
        <v>0.1</v>
      </c>
      <c r="K141" s="196">
        <v>0.1</v>
      </c>
      <c r="L141" s="167">
        <v>21.200000000000003</v>
      </c>
      <c r="M141" s="168">
        <v>17.5</v>
      </c>
      <c r="N141" s="196">
        <v>0</v>
      </c>
      <c r="O141" s="168">
        <v>0</v>
      </c>
    </row>
    <row r="142" spans="1:15" ht="165.75" x14ac:dyDescent="0.2">
      <c r="A142" s="173">
        <v>139</v>
      </c>
      <c r="B142" s="235">
        <v>44124</v>
      </c>
      <c r="C142" s="278" t="s">
        <v>352</v>
      </c>
      <c r="D142" s="278" t="s">
        <v>264</v>
      </c>
      <c r="E142" s="278" t="s">
        <v>145</v>
      </c>
      <c r="F142" s="278" t="s">
        <v>210</v>
      </c>
      <c r="G142" s="278" t="s">
        <v>210</v>
      </c>
      <c r="H142" s="195">
        <v>133</v>
      </c>
      <c r="I142" s="195">
        <v>133</v>
      </c>
      <c r="J142" s="167">
        <v>0.8</v>
      </c>
      <c r="K142" s="196">
        <v>0.8</v>
      </c>
      <c r="L142" s="167">
        <v>106.4</v>
      </c>
      <c r="M142" s="168">
        <v>106.4</v>
      </c>
      <c r="N142" s="196">
        <v>0</v>
      </c>
      <c r="O142" s="168">
        <v>0</v>
      </c>
    </row>
    <row r="143" spans="1:15" ht="38.25" x14ac:dyDescent="0.2">
      <c r="A143" s="173">
        <v>140</v>
      </c>
      <c r="B143" s="235">
        <v>44124</v>
      </c>
      <c r="C143" s="278" t="s">
        <v>271</v>
      </c>
      <c r="D143" s="278" t="s">
        <v>264</v>
      </c>
      <c r="E143" s="278" t="s">
        <v>145</v>
      </c>
      <c r="F143" s="278" t="s">
        <v>214</v>
      </c>
      <c r="G143" s="278" t="s">
        <v>214</v>
      </c>
      <c r="H143" s="195">
        <v>66.5</v>
      </c>
      <c r="I143" s="195">
        <v>66.5</v>
      </c>
      <c r="J143" s="167">
        <v>0.4</v>
      </c>
      <c r="K143" s="196">
        <v>0.4</v>
      </c>
      <c r="L143" s="167">
        <v>26.6</v>
      </c>
      <c r="M143" s="168">
        <v>26.6</v>
      </c>
      <c r="N143" s="196">
        <v>0</v>
      </c>
      <c r="O143" s="168">
        <v>0</v>
      </c>
    </row>
    <row r="144" spans="1:15" ht="51" x14ac:dyDescent="0.2">
      <c r="A144" s="173">
        <v>141</v>
      </c>
      <c r="B144" s="235">
        <v>44125</v>
      </c>
      <c r="C144" s="278" t="s">
        <v>353</v>
      </c>
      <c r="D144" s="278" t="s">
        <v>230</v>
      </c>
      <c r="E144" s="278" t="s">
        <v>145</v>
      </c>
      <c r="F144" s="278" t="s">
        <v>210</v>
      </c>
      <c r="G144" s="278" t="s">
        <v>210</v>
      </c>
      <c r="H144" s="195">
        <v>133</v>
      </c>
      <c r="I144" s="195">
        <v>133</v>
      </c>
      <c r="J144" s="167">
        <v>0.05</v>
      </c>
      <c r="K144" s="196">
        <v>0.05</v>
      </c>
      <c r="L144" s="167">
        <v>6.65</v>
      </c>
      <c r="M144" s="168">
        <v>6.65</v>
      </c>
      <c r="N144" s="196">
        <v>0</v>
      </c>
      <c r="O144" s="168">
        <v>0</v>
      </c>
    </row>
    <row r="145" spans="1:15" ht="63.75" x14ac:dyDescent="0.2">
      <c r="A145" s="173">
        <v>142</v>
      </c>
      <c r="B145" s="235">
        <v>44125</v>
      </c>
      <c r="C145" s="278" t="s">
        <v>354</v>
      </c>
      <c r="D145" s="278" t="s">
        <v>120</v>
      </c>
      <c r="E145" s="278" t="s">
        <v>145</v>
      </c>
      <c r="F145" s="278" t="s">
        <v>210</v>
      </c>
      <c r="G145" s="278" t="s">
        <v>210</v>
      </c>
      <c r="H145" s="195">
        <v>133</v>
      </c>
      <c r="I145" s="195">
        <v>133</v>
      </c>
      <c r="J145" s="167">
        <v>0.1</v>
      </c>
      <c r="K145" s="196">
        <v>0.1</v>
      </c>
      <c r="L145" s="167">
        <v>13.3</v>
      </c>
      <c r="M145" s="168">
        <v>13.3</v>
      </c>
      <c r="N145" s="196">
        <v>0</v>
      </c>
      <c r="O145" s="168">
        <v>0</v>
      </c>
    </row>
    <row r="146" spans="1:15" ht="51" x14ac:dyDescent="0.2">
      <c r="A146" s="173">
        <v>143</v>
      </c>
      <c r="B146" s="235">
        <v>44125</v>
      </c>
      <c r="C146" s="278" t="s">
        <v>355</v>
      </c>
      <c r="D146" s="278" t="s">
        <v>120</v>
      </c>
      <c r="E146" s="278" t="s">
        <v>145</v>
      </c>
      <c r="F146" s="278" t="s">
        <v>210</v>
      </c>
      <c r="G146" s="278" t="s">
        <v>210</v>
      </c>
      <c r="H146" s="195">
        <v>133</v>
      </c>
      <c r="I146" s="195">
        <v>133</v>
      </c>
      <c r="J146" s="167">
        <v>0.1</v>
      </c>
      <c r="K146" s="196">
        <v>0.1</v>
      </c>
      <c r="L146" s="167">
        <v>13.3</v>
      </c>
      <c r="M146" s="168">
        <v>13.3</v>
      </c>
      <c r="N146" s="196">
        <v>0</v>
      </c>
      <c r="O146" s="168">
        <v>0</v>
      </c>
    </row>
    <row r="147" spans="1:15" ht="51" x14ac:dyDescent="0.2">
      <c r="A147" s="173">
        <v>144</v>
      </c>
      <c r="B147" s="235">
        <v>44125</v>
      </c>
      <c r="C147" s="278" t="s">
        <v>356</v>
      </c>
      <c r="D147" s="278" t="s">
        <v>120</v>
      </c>
      <c r="E147" s="278" t="s">
        <v>489</v>
      </c>
      <c r="F147" s="278" t="s">
        <v>210</v>
      </c>
      <c r="G147" s="278" t="s">
        <v>210</v>
      </c>
      <c r="H147" s="195">
        <v>133</v>
      </c>
      <c r="I147" s="195">
        <v>133</v>
      </c>
      <c r="J147" s="167">
        <v>0.1</v>
      </c>
      <c r="K147" s="196">
        <v>0</v>
      </c>
      <c r="L147" s="167">
        <v>13.3</v>
      </c>
      <c r="M147" s="168">
        <v>0</v>
      </c>
      <c r="N147" s="196">
        <v>0</v>
      </c>
      <c r="O147" s="168">
        <v>0</v>
      </c>
    </row>
    <row r="148" spans="1:15" ht="51" x14ac:dyDescent="0.2">
      <c r="A148" s="173">
        <v>145</v>
      </c>
      <c r="B148" s="235">
        <v>44125</v>
      </c>
      <c r="C148" s="278" t="s">
        <v>357</v>
      </c>
      <c r="D148" s="278" t="s">
        <v>120</v>
      </c>
      <c r="E148" s="278" t="s">
        <v>145</v>
      </c>
      <c r="F148" s="278" t="s">
        <v>210</v>
      </c>
      <c r="G148" s="278" t="s">
        <v>210</v>
      </c>
      <c r="H148" s="195">
        <v>133</v>
      </c>
      <c r="I148" s="195">
        <v>133</v>
      </c>
      <c r="J148" s="167">
        <v>0.1</v>
      </c>
      <c r="K148" s="196">
        <v>0.1</v>
      </c>
      <c r="L148" s="167">
        <v>13.3</v>
      </c>
      <c r="M148" s="168">
        <v>13.3</v>
      </c>
      <c r="N148" s="196">
        <v>0</v>
      </c>
      <c r="O148" s="168">
        <v>0</v>
      </c>
    </row>
    <row r="149" spans="1:15" ht="76.5" x14ac:dyDescent="0.2">
      <c r="A149" s="173">
        <v>146</v>
      </c>
      <c r="B149" s="235">
        <v>44125</v>
      </c>
      <c r="C149" s="278" t="s">
        <v>358</v>
      </c>
      <c r="D149" s="278" t="s">
        <v>120</v>
      </c>
      <c r="E149" s="278" t="s">
        <v>145</v>
      </c>
      <c r="F149" s="278" t="s">
        <v>210</v>
      </c>
      <c r="G149" s="278" t="s">
        <v>210</v>
      </c>
      <c r="H149" s="195">
        <v>133</v>
      </c>
      <c r="I149" s="195">
        <v>133</v>
      </c>
      <c r="J149" s="167">
        <v>0.1</v>
      </c>
      <c r="K149" s="196">
        <v>0.1</v>
      </c>
      <c r="L149" s="167">
        <v>13.3</v>
      </c>
      <c r="M149" s="168">
        <v>13.3</v>
      </c>
      <c r="N149" s="196">
        <v>0</v>
      </c>
      <c r="O149" s="168">
        <v>0</v>
      </c>
    </row>
    <row r="150" spans="1:15" ht="38.25" x14ac:dyDescent="0.2">
      <c r="A150" s="173">
        <v>147</v>
      </c>
      <c r="B150" s="235">
        <v>44126</v>
      </c>
      <c r="C150" s="278" t="s">
        <v>359</v>
      </c>
      <c r="D150" s="278" t="s">
        <v>120</v>
      </c>
      <c r="E150" s="278" t="s">
        <v>145</v>
      </c>
      <c r="F150" s="278" t="s">
        <v>210</v>
      </c>
      <c r="G150" s="278" t="s">
        <v>210</v>
      </c>
      <c r="H150" s="195">
        <v>133</v>
      </c>
      <c r="I150" s="195">
        <v>133</v>
      </c>
      <c r="J150" s="167">
        <v>0.1</v>
      </c>
      <c r="K150" s="196">
        <v>0.1</v>
      </c>
      <c r="L150" s="167">
        <v>13.3</v>
      </c>
      <c r="M150" s="168">
        <v>13.3</v>
      </c>
      <c r="N150" s="196">
        <v>0</v>
      </c>
      <c r="O150" s="168">
        <v>0</v>
      </c>
    </row>
    <row r="151" spans="1:15" ht="63.75" x14ac:dyDescent="0.2">
      <c r="A151" s="173">
        <v>148</v>
      </c>
      <c r="B151" s="235">
        <v>44126</v>
      </c>
      <c r="C151" s="278" t="s">
        <v>360</v>
      </c>
      <c r="D151" s="278" t="s">
        <v>120</v>
      </c>
      <c r="E151" s="278" t="s">
        <v>145</v>
      </c>
      <c r="F151" s="278" t="s">
        <v>210</v>
      </c>
      <c r="G151" s="278" t="s">
        <v>210</v>
      </c>
      <c r="H151" s="195">
        <v>133</v>
      </c>
      <c r="I151" s="195">
        <v>133</v>
      </c>
      <c r="J151" s="167">
        <v>0.1</v>
      </c>
      <c r="K151" s="196">
        <v>0.1</v>
      </c>
      <c r="L151" s="167">
        <v>13.3</v>
      </c>
      <c r="M151" s="168">
        <v>13.3</v>
      </c>
      <c r="N151" s="196">
        <v>0</v>
      </c>
      <c r="O151" s="168">
        <v>0</v>
      </c>
    </row>
    <row r="152" spans="1:15" ht="38.25" x14ac:dyDescent="0.2">
      <c r="A152" s="173">
        <v>149</v>
      </c>
      <c r="B152" s="235">
        <v>44126</v>
      </c>
      <c r="C152" s="278" t="s">
        <v>361</v>
      </c>
      <c r="D152" s="278" t="s">
        <v>120</v>
      </c>
      <c r="E152" s="278" t="s">
        <v>145</v>
      </c>
      <c r="F152" s="278" t="s">
        <v>210</v>
      </c>
      <c r="G152" s="278" t="s">
        <v>210</v>
      </c>
      <c r="H152" s="195">
        <v>133</v>
      </c>
      <c r="I152" s="195">
        <v>133</v>
      </c>
      <c r="J152" s="167">
        <v>0.1</v>
      </c>
      <c r="K152" s="196">
        <v>0.1</v>
      </c>
      <c r="L152" s="167">
        <v>13.3</v>
      </c>
      <c r="M152" s="168">
        <v>13.3</v>
      </c>
      <c r="N152" s="196">
        <v>0</v>
      </c>
      <c r="O152" s="168">
        <v>0</v>
      </c>
    </row>
    <row r="153" spans="1:15" ht="63.75" x14ac:dyDescent="0.2">
      <c r="A153" s="173">
        <v>150</v>
      </c>
      <c r="B153" s="235">
        <v>44126</v>
      </c>
      <c r="C153" s="278" t="s">
        <v>362</v>
      </c>
      <c r="D153" s="278" t="s">
        <v>120</v>
      </c>
      <c r="E153" s="278" t="s">
        <v>145</v>
      </c>
      <c r="F153" s="278" t="s">
        <v>210</v>
      </c>
      <c r="G153" s="278" t="s">
        <v>210</v>
      </c>
      <c r="H153" s="195">
        <v>133</v>
      </c>
      <c r="I153" s="195">
        <v>133</v>
      </c>
      <c r="J153" s="167">
        <v>0.1</v>
      </c>
      <c r="K153" s="196">
        <v>0.1</v>
      </c>
      <c r="L153" s="167">
        <v>13.3</v>
      </c>
      <c r="M153" s="168">
        <v>13.3</v>
      </c>
      <c r="N153" s="196">
        <v>0</v>
      </c>
      <c r="O153" s="168">
        <v>0</v>
      </c>
    </row>
    <row r="154" spans="1:15" ht="127.5" x14ac:dyDescent="0.2">
      <c r="A154" s="173">
        <v>151</v>
      </c>
      <c r="B154" s="235">
        <v>44126</v>
      </c>
      <c r="C154" s="278" t="s">
        <v>363</v>
      </c>
      <c r="D154" s="278" t="s">
        <v>120</v>
      </c>
      <c r="E154" s="278" t="s">
        <v>145</v>
      </c>
      <c r="F154" s="278" t="s">
        <v>210</v>
      </c>
      <c r="G154" s="278" t="s">
        <v>210</v>
      </c>
      <c r="H154" s="195">
        <v>133</v>
      </c>
      <c r="I154" s="195">
        <v>133</v>
      </c>
      <c r="J154" s="167">
        <v>0.1</v>
      </c>
      <c r="K154" s="196">
        <v>0.1</v>
      </c>
      <c r="L154" s="167">
        <v>13.3</v>
      </c>
      <c r="M154" s="168">
        <v>13.3</v>
      </c>
      <c r="N154" s="196">
        <v>0</v>
      </c>
      <c r="O154" s="168">
        <v>0</v>
      </c>
    </row>
    <row r="155" spans="1:15" ht="114.75" x14ac:dyDescent="0.2">
      <c r="A155" s="173">
        <v>152</v>
      </c>
      <c r="B155" s="235">
        <v>44127</v>
      </c>
      <c r="C155" s="278" t="s">
        <v>364</v>
      </c>
      <c r="D155" s="278" t="s">
        <v>120</v>
      </c>
      <c r="E155" s="278" t="s">
        <v>518</v>
      </c>
      <c r="F155" s="278" t="s">
        <v>200</v>
      </c>
      <c r="G155" s="278" t="s">
        <v>200</v>
      </c>
      <c r="H155" s="195">
        <v>212</v>
      </c>
      <c r="I155" s="195">
        <v>175</v>
      </c>
      <c r="J155" s="167">
        <v>0.4</v>
      </c>
      <c r="K155" s="196">
        <v>0.2</v>
      </c>
      <c r="L155" s="167">
        <v>84.800000000000011</v>
      </c>
      <c r="M155" s="168">
        <v>35</v>
      </c>
      <c r="N155" s="196">
        <v>0</v>
      </c>
      <c r="O155" s="168">
        <v>0</v>
      </c>
    </row>
    <row r="156" spans="1:15" ht="76.5" x14ac:dyDescent="0.2">
      <c r="A156" s="173">
        <v>153</v>
      </c>
      <c r="B156" s="235">
        <v>44127</v>
      </c>
      <c r="C156" s="278" t="s">
        <v>365</v>
      </c>
      <c r="D156" s="278" t="s">
        <v>120</v>
      </c>
      <c r="E156" s="278" t="s">
        <v>145</v>
      </c>
      <c r="F156" s="278" t="s">
        <v>210</v>
      </c>
      <c r="G156" s="278" t="s">
        <v>210</v>
      </c>
      <c r="H156" s="195">
        <v>133</v>
      </c>
      <c r="I156" s="195">
        <v>133</v>
      </c>
      <c r="J156" s="167">
        <v>0.1</v>
      </c>
      <c r="K156" s="196">
        <v>0.1</v>
      </c>
      <c r="L156" s="167">
        <v>13.3</v>
      </c>
      <c r="M156" s="168">
        <v>13.3</v>
      </c>
      <c r="N156" s="196">
        <v>0</v>
      </c>
      <c r="O156" s="168">
        <v>0</v>
      </c>
    </row>
    <row r="157" spans="1:15" ht="63.75" x14ac:dyDescent="0.2">
      <c r="A157" s="173">
        <v>154</v>
      </c>
      <c r="B157" s="235">
        <v>44127</v>
      </c>
      <c r="C157" s="278" t="s">
        <v>366</v>
      </c>
      <c r="D157" s="278" t="s">
        <v>120</v>
      </c>
      <c r="E157" s="278" t="s">
        <v>145</v>
      </c>
      <c r="F157" s="278" t="s">
        <v>200</v>
      </c>
      <c r="G157" s="278" t="s">
        <v>200</v>
      </c>
      <c r="H157" s="195">
        <v>212</v>
      </c>
      <c r="I157" s="195">
        <v>175</v>
      </c>
      <c r="J157" s="167">
        <v>0.1</v>
      </c>
      <c r="K157" s="196">
        <v>0.1</v>
      </c>
      <c r="L157" s="167">
        <v>21.200000000000003</v>
      </c>
      <c r="M157" s="168">
        <v>17.5</v>
      </c>
      <c r="N157" s="196">
        <v>0</v>
      </c>
      <c r="O157" s="168">
        <v>0</v>
      </c>
    </row>
    <row r="158" spans="1:15" ht="51" x14ac:dyDescent="0.2">
      <c r="A158" s="173">
        <v>155</v>
      </c>
      <c r="B158" s="235">
        <v>44132</v>
      </c>
      <c r="C158" s="278" t="s">
        <v>367</v>
      </c>
      <c r="D158" s="278" t="s">
        <v>120</v>
      </c>
      <c r="E158" s="278" t="s">
        <v>145</v>
      </c>
      <c r="F158" s="278" t="s">
        <v>210</v>
      </c>
      <c r="G158" s="278" t="s">
        <v>210</v>
      </c>
      <c r="H158" s="195">
        <v>133</v>
      </c>
      <c r="I158" s="195">
        <v>133</v>
      </c>
      <c r="J158" s="167">
        <v>0.1</v>
      </c>
      <c r="K158" s="196">
        <v>0.1</v>
      </c>
      <c r="L158" s="167">
        <v>13.3</v>
      </c>
      <c r="M158" s="168">
        <v>13.3</v>
      </c>
      <c r="N158" s="196">
        <v>0</v>
      </c>
      <c r="O158" s="168">
        <v>0</v>
      </c>
    </row>
    <row r="159" spans="1:15" ht="38.25" x14ac:dyDescent="0.2">
      <c r="A159" s="173">
        <v>156</v>
      </c>
      <c r="B159" s="235">
        <v>44132</v>
      </c>
      <c r="C159" s="278" t="s">
        <v>368</v>
      </c>
      <c r="D159" s="278" t="s">
        <v>120</v>
      </c>
      <c r="E159" s="278" t="s">
        <v>145</v>
      </c>
      <c r="F159" s="278" t="s">
        <v>210</v>
      </c>
      <c r="G159" s="278" t="s">
        <v>210</v>
      </c>
      <c r="H159" s="195">
        <v>133</v>
      </c>
      <c r="I159" s="195">
        <v>133</v>
      </c>
      <c r="J159" s="167">
        <v>0.1</v>
      </c>
      <c r="K159" s="196">
        <v>0.1</v>
      </c>
      <c r="L159" s="167">
        <v>13.3</v>
      </c>
      <c r="M159" s="168">
        <v>13.3</v>
      </c>
      <c r="N159" s="196">
        <v>0</v>
      </c>
      <c r="O159" s="168">
        <v>0</v>
      </c>
    </row>
    <row r="160" spans="1:15" ht="63.75" x14ac:dyDescent="0.2">
      <c r="A160" s="173">
        <v>157</v>
      </c>
      <c r="B160" s="235">
        <v>44133</v>
      </c>
      <c r="C160" s="278" t="s">
        <v>369</v>
      </c>
      <c r="D160" s="278" t="s">
        <v>120</v>
      </c>
      <c r="E160" s="278" t="s">
        <v>518</v>
      </c>
      <c r="F160" s="278" t="s">
        <v>210</v>
      </c>
      <c r="G160" s="278" t="s">
        <v>210</v>
      </c>
      <c r="H160" s="195">
        <v>133</v>
      </c>
      <c r="I160" s="195">
        <v>133</v>
      </c>
      <c r="J160" s="167">
        <v>0.1</v>
      </c>
      <c r="K160" s="196">
        <v>0</v>
      </c>
      <c r="L160" s="167">
        <v>13.3</v>
      </c>
      <c r="M160" s="168">
        <v>0</v>
      </c>
      <c r="N160" s="196">
        <v>0</v>
      </c>
      <c r="O160" s="168">
        <v>0</v>
      </c>
    </row>
    <row r="161" spans="1:15" ht="51" x14ac:dyDescent="0.2">
      <c r="A161" s="173">
        <v>158</v>
      </c>
      <c r="B161" s="235">
        <v>44133</v>
      </c>
      <c r="C161" s="278" t="s">
        <v>370</v>
      </c>
      <c r="D161" s="278" t="s">
        <v>120</v>
      </c>
      <c r="E161" s="278" t="s">
        <v>145</v>
      </c>
      <c r="F161" s="278" t="s">
        <v>210</v>
      </c>
      <c r="G161" s="278" t="s">
        <v>210</v>
      </c>
      <c r="H161" s="195">
        <v>133</v>
      </c>
      <c r="I161" s="195">
        <v>133</v>
      </c>
      <c r="J161" s="167">
        <v>0.1</v>
      </c>
      <c r="K161" s="196">
        <v>0.1</v>
      </c>
      <c r="L161" s="167">
        <v>13.3</v>
      </c>
      <c r="M161" s="168">
        <v>13.3</v>
      </c>
      <c r="N161" s="196">
        <v>0</v>
      </c>
      <c r="O161" s="168">
        <v>0</v>
      </c>
    </row>
    <row r="162" spans="1:15" ht="63.75" x14ac:dyDescent="0.2">
      <c r="A162" s="173">
        <v>159</v>
      </c>
      <c r="B162" s="235">
        <v>44133</v>
      </c>
      <c r="C162" s="278" t="s">
        <v>371</v>
      </c>
      <c r="D162" s="278" t="s">
        <v>120</v>
      </c>
      <c r="E162" s="278" t="s">
        <v>145</v>
      </c>
      <c r="F162" s="278" t="s">
        <v>210</v>
      </c>
      <c r="G162" s="278" t="s">
        <v>210</v>
      </c>
      <c r="H162" s="195">
        <v>133</v>
      </c>
      <c r="I162" s="195">
        <v>133</v>
      </c>
      <c r="J162" s="167">
        <v>0.1</v>
      </c>
      <c r="K162" s="196">
        <v>0.1</v>
      </c>
      <c r="L162" s="167">
        <v>13.3</v>
      </c>
      <c r="M162" s="168">
        <v>13.3</v>
      </c>
      <c r="N162" s="196">
        <v>0</v>
      </c>
      <c r="O162" s="168">
        <v>0</v>
      </c>
    </row>
    <row r="163" spans="1:15" ht="51" x14ac:dyDescent="0.2">
      <c r="A163" s="173">
        <v>160</v>
      </c>
      <c r="B163" s="235">
        <v>44133</v>
      </c>
      <c r="C163" s="278" t="s">
        <v>372</v>
      </c>
      <c r="D163" s="278" t="s">
        <v>120</v>
      </c>
      <c r="E163" s="278" t="s">
        <v>489</v>
      </c>
      <c r="F163" s="278" t="s">
        <v>210</v>
      </c>
      <c r="G163" s="278" t="s">
        <v>210</v>
      </c>
      <c r="H163" s="195">
        <v>133</v>
      </c>
      <c r="I163" s="195">
        <v>133</v>
      </c>
      <c r="J163" s="167">
        <v>0.1</v>
      </c>
      <c r="K163" s="196">
        <v>0</v>
      </c>
      <c r="L163" s="167">
        <v>13.3</v>
      </c>
      <c r="M163" s="168">
        <v>0</v>
      </c>
      <c r="N163" s="196">
        <v>0</v>
      </c>
      <c r="O163" s="168">
        <v>0</v>
      </c>
    </row>
    <row r="164" spans="1:15" ht="63.75" x14ac:dyDescent="0.2">
      <c r="A164" s="173">
        <v>161</v>
      </c>
      <c r="B164" s="235">
        <v>44133</v>
      </c>
      <c r="C164" s="278" t="s">
        <v>373</v>
      </c>
      <c r="D164" s="278" t="s">
        <v>120</v>
      </c>
      <c r="E164" s="278" t="s">
        <v>518</v>
      </c>
      <c r="F164" s="278" t="s">
        <v>210</v>
      </c>
      <c r="G164" s="278" t="s">
        <v>210</v>
      </c>
      <c r="H164" s="195">
        <v>133</v>
      </c>
      <c r="I164" s="195">
        <v>133</v>
      </c>
      <c r="J164" s="167">
        <v>0.2</v>
      </c>
      <c r="K164" s="196">
        <v>0.1</v>
      </c>
      <c r="L164" s="167">
        <v>26.6</v>
      </c>
      <c r="M164" s="168">
        <v>13.3</v>
      </c>
      <c r="N164" s="196">
        <v>0</v>
      </c>
      <c r="O164" s="168">
        <v>0</v>
      </c>
    </row>
    <row r="165" spans="1:15" ht="102" x14ac:dyDescent="0.2">
      <c r="A165" s="173">
        <v>162</v>
      </c>
      <c r="B165" s="235">
        <v>44134</v>
      </c>
      <c r="C165" s="278" t="s">
        <v>374</v>
      </c>
      <c r="D165" s="278" t="s">
        <v>120</v>
      </c>
      <c r="E165" s="278" t="s">
        <v>145</v>
      </c>
      <c r="F165" s="278" t="s">
        <v>200</v>
      </c>
      <c r="G165" s="278" t="s">
        <v>200</v>
      </c>
      <c r="H165" s="195">
        <v>212</v>
      </c>
      <c r="I165" s="195">
        <v>175</v>
      </c>
      <c r="J165" s="167">
        <v>0.3</v>
      </c>
      <c r="K165" s="196">
        <v>0.3</v>
      </c>
      <c r="L165" s="167">
        <v>63.599999999999994</v>
      </c>
      <c r="M165" s="168">
        <v>52.5</v>
      </c>
      <c r="N165" s="196">
        <v>0</v>
      </c>
      <c r="O165" s="168">
        <v>0</v>
      </c>
    </row>
    <row r="166" spans="1:15" ht="25.5" x14ac:dyDescent="0.2">
      <c r="A166" s="173">
        <v>163</v>
      </c>
      <c r="B166" s="235">
        <v>44134</v>
      </c>
      <c r="C166" s="278" t="s">
        <v>375</v>
      </c>
      <c r="D166" s="278" t="s">
        <v>120</v>
      </c>
      <c r="E166" s="278" t="s">
        <v>145</v>
      </c>
      <c r="F166" s="278" t="s">
        <v>210</v>
      </c>
      <c r="G166" s="278" t="s">
        <v>210</v>
      </c>
      <c r="H166" s="195">
        <v>133</v>
      </c>
      <c r="I166" s="195">
        <v>133</v>
      </c>
      <c r="J166" s="167">
        <v>0.2</v>
      </c>
      <c r="K166" s="196">
        <v>0.2</v>
      </c>
      <c r="L166" s="167">
        <v>26.6</v>
      </c>
      <c r="M166" s="168">
        <v>26.6</v>
      </c>
      <c r="N166" s="196">
        <v>0</v>
      </c>
      <c r="O166" s="168">
        <v>0</v>
      </c>
    </row>
    <row r="167" spans="1:15" ht="51" x14ac:dyDescent="0.2">
      <c r="A167" s="173">
        <v>164</v>
      </c>
      <c r="B167" s="235">
        <v>44134</v>
      </c>
      <c r="C167" s="278" t="s">
        <v>376</v>
      </c>
      <c r="D167" s="278" t="s">
        <v>120</v>
      </c>
      <c r="E167" s="278" t="s">
        <v>519</v>
      </c>
      <c r="F167" s="278" t="s">
        <v>200</v>
      </c>
      <c r="G167" s="278" t="s">
        <v>200</v>
      </c>
      <c r="H167" s="195">
        <v>212</v>
      </c>
      <c r="I167" s="195">
        <v>175</v>
      </c>
      <c r="J167" s="167">
        <v>0.1</v>
      </c>
      <c r="K167" s="196">
        <v>0</v>
      </c>
      <c r="L167" s="167">
        <v>21.200000000000003</v>
      </c>
      <c r="M167" s="168">
        <v>0</v>
      </c>
      <c r="N167" s="196">
        <v>0</v>
      </c>
      <c r="O167" s="168">
        <v>0</v>
      </c>
    </row>
    <row r="168" spans="1:15" ht="63.75" x14ac:dyDescent="0.2">
      <c r="A168" s="173">
        <v>165</v>
      </c>
      <c r="B168" s="235">
        <v>44137</v>
      </c>
      <c r="C168" s="278" t="s">
        <v>377</v>
      </c>
      <c r="D168" s="278" t="s">
        <v>304</v>
      </c>
      <c r="E168" s="278" t="s">
        <v>145</v>
      </c>
      <c r="F168" s="278" t="s">
        <v>210</v>
      </c>
      <c r="G168" s="278" t="s">
        <v>210</v>
      </c>
      <c r="H168" s="195">
        <v>133</v>
      </c>
      <c r="I168" s="195">
        <v>133</v>
      </c>
      <c r="J168" s="167">
        <v>0.2</v>
      </c>
      <c r="K168" s="196">
        <v>0.2</v>
      </c>
      <c r="L168" s="167">
        <v>26.6</v>
      </c>
      <c r="M168" s="168">
        <v>26.6</v>
      </c>
      <c r="N168" s="196">
        <v>0</v>
      </c>
      <c r="O168" s="168">
        <v>0</v>
      </c>
    </row>
    <row r="169" spans="1:15" ht="63.75" x14ac:dyDescent="0.2">
      <c r="A169" s="173">
        <v>166</v>
      </c>
      <c r="B169" s="235">
        <v>44137</v>
      </c>
      <c r="C169" s="278" t="s">
        <v>220</v>
      </c>
      <c r="D169" s="278" t="s">
        <v>120</v>
      </c>
      <c r="E169" s="278" t="s">
        <v>506</v>
      </c>
      <c r="F169" s="278" t="s">
        <v>210</v>
      </c>
      <c r="G169" s="278" t="s">
        <v>210</v>
      </c>
      <c r="H169" s="195">
        <v>133</v>
      </c>
      <c r="I169" s="195">
        <v>133</v>
      </c>
      <c r="J169" s="167">
        <v>0.2</v>
      </c>
      <c r="K169" s="196">
        <v>0</v>
      </c>
      <c r="L169" s="167">
        <v>26.6</v>
      </c>
      <c r="M169" s="168">
        <v>0</v>
      </c>
      <c r="N169" s="196">
        <v>0</v>
      </c>
      <c r="O169" s="168">
        <v>0</v>
      </c>
    </row>
    <row r="170" spans="1:15" ht="25.5" x14ac:dyDescent="0.2">
      <c r="A170" s="173">
        <v>167</v>
      </c>
      <c r="B170" s="235">
        <v>44137</v>
      </c>
      <c r="C170" s="278" t="s">
        <v>378</v>
      </c>
      <c r="D170" s="278" t="s">
        <v>120</v>
      </c>
      <c r="E170" s="278" t="s">
        <v>145</v>
      </c>
      <c r="F170" s="278" t="s">
        <v>194</v>
      </c>
      <c r="G170" s="278" t="s">
        <v>194</v>
      </c>
      <c r="H170" s="195">
        <v>260</v>
      </c>
      <c r="I170" s="195">
        <v>260</v>
      </c>
      <c r="J170" s="167">
        <v>0.1</v>
      </c>
      <c r="K170" s="196">
        <v>0.1</v>
      </c>
      <c r="L170" s="167">
        <v>26</v>
      </c>
      <c r="M170" s="168">
        <v>26</v>
      </c>
      <c r="N170" s="196">
        <v>0</v>
      </c>
      <c r="O170" s="168">
        <v>0</v>
      </c>
    </row>
    <row r="171" spans="1:15" ht="51" x14ac:dyDescent="0.2">
      <c r="A171" s="173">
        <v>168</v>
      </c>
      <c r="B171" s="235">
        <v>44137</v>
      </c>
      <c r="C171" s="278" t="s">
        <v>379</v>
      </c>
      <c r="D171" s="278" t="s">
        <v>120</v>
      </c>
      <c r="E171" s="278" t="s">
        <v>145</v>
      </c>
      <c r="F171" s="278" t="s">
        <v>194</v>
      </c>
      <c r="G171" s="278" t="s">
        <v>194</v>
      </c>
      <c r="H171" s="195">
        <v>260</v>
      </c>
      <c r="I171" s="195">
        <v>260</v>
      </c>
      <c r="J171" s="167">
        <v>0.1</v>
      </c>
      <c r="K171" s="196">
        <v>0.1</v>
      </c>
      <c r="L171" s="167">
        <v>26</v>
      </c>
      <c r="M171" s="168">
        <v>26</v>
      </c>
      <c r="N171" s="196">
        <v>0</v>
      </c>
      <c r="O171" s="168">
        <v>0</v>
      </c>
    </row>
    <row r="172" spans="1:15" ht="114.75" x14ac:dyDescent="0.2">
      <c r="A172" s="173">
        <v>169</v>
      </c>
      <c r="B172" s="235">
        <v>44139</v>
      </c>
      <c r="C172" s="278" t="s">
        <v>275</v>
      </c>
      <c r="D172" s="278" t="s">
        <v>264</v>
      </c>
      <c r="E172" s="278" t="s">
        <v>145</v>
      </c>
      <c r="F172" s="278" t="s">
        <v>210</v>
      </c>
      <c r="G172" s="278" t="s">
        <v>210</v>
      </c>
      <c r="H172" s="195">
        <v>133</v>
      </c>
      <c r="I172" s="195">
        <v>133</v>
      </c>
      <c r="J172" s="167">
        <v>0.3</v>
      </c>
      <c r="K172" s="196">
        <v>0.3</v>
      </c>
      <c r="L172" s="167">
        <v>39.9</v>
      </c>
      <c r="M172" s="168">
        <v>39.9</v>
      </c>
      <c r="N172" s="196">
        <v>0</v>
      </c>
      <c r="O172" s="168">
        <v>0</v>
      </c>
    </row>
    <row r="173" spans="1:15" ht="38.25" x14ac:dyDescent="0.2">
      <c r="A173" s="173">
        <v>170</v>
      </c>
      <c r="B173" s="235">
        <v>44139</v>
      </c>
      <c r="C173" s="278" t="s">
        <v>271</v>
      </c>
      <c r="D173" s="278" t="s">
        <v>264</v>
      </c>
      <c r="E173" s="278" t="s">
        <v>145</v>
      </c>
      <c r="F173" s="278" t="s">
        <v>214</v>
      </c>
      <c r="G173" s="278" t="s">
        <v>214</v>
      </c>
      <c r="H173" s="195">
        <v>66.5</v>
      </c>
      <c r="I173" s="195">
        <v>66.5</v>
      </c>
      <c r="J173" s="167">
        <v>0.4</v>
      </c>
      <c r="K173" s="196">
        <v>0.4</v>
      </c>
      <c r="L173" s="167">
        <v>26.6</v>
      </c>
      <c r="M173" s="168">
        <v>26.6</v>
      </c>
      <c r="N173" s="196">
        <v>0</v>
      </c>
      <c r="O173" s="168">
        <v>0</v>
      </c>
    </row>
    <row r="174" spans="1:15" ht="38.25" x14ac:dyDescent="0.2">
      <c r="A174" s="173">
        <v>171</v>
      </c>
      <c r="B174" s="235">
        <v>44139</v>
      </c>
      <c r="C174" s="278" t="s">
        <v>380</v>
      </c>
      <c r="D174" s="278" t="s">
        <v>120</v>
      </c>
      <c r="E174" s="278" t="s">
        <v>145</v>
      </c>
      <c r="F174" s="278" t="s">
        <v>210</v>
      </c>
      <c r="G174" s="278" t="s">
        <v>210</v>
      </c>
      <c r="H174" s="195">
        <v>133</v>
      </c>
      <c r="I174" s="195">
        <v>133</v>
      </c>
      <c r="J174" s="167">
        <v>0.1</v>
      </c>
      <c r="K174" s="196">
        <v>0.1</v>
      </c>
      <c r="L174" s="167">
        <v>13.3</v>
      </c>
      <c r="M174" s="168">
        <v>13.3</v>
      </c>
      <c r="N174" s="196">
        <v>0</v>
      </c>
      <c r="O174" s="168">
        <v>0</v>
      </c>
    </row>
    <row r="175" spans="1:15" ht="25.5" x14ac:dyDescent="0.2">
      <c r="A175" s="173">
        <v>172</v>
      </c>
      <c r="B175" s="235">
        <v>44146</v>
      </c>
      <c r="C175" s="278" t="s">
        <v>381</v>
      </c>
      <c r="D175" s="278" t="s">
        <v>219</v>
      </c>
      <c r="E175" s="278" t="s">
        <v>145</v>
      </c>
      <c r="F175" s="278" t="s">
        <v>205</v>
      </c>
      <c r="G175" s="278" t="s">
        <v>205</v>
      </c>
      <c r="H175" s="195">
        <v>175</v>
      </c>
      <c r="I175" s="195">
        <v>175</v>
      </c>
      <c r="J175" s="167">
        <v>0.5</v>
      </c>
      <c r="K175" s="196">
        <v>0.5</v>
      </c>
      <c r="L175" s="167">
        <v>87.5</v>
      </c>
      <c r="M175" s="168">
        <v>87.5</v>
      </c>
      <c r="N175" s="196">
        <v>0</v>
      </c>
      <c r="O175" s="168">
        <v>0</v>
      </c>
    </row>
    <row r="176" spans="1:15" ht="51" x14ac:dyDescent="0.2">
      <c r="A176" s="173">
        <v>173</v>
      </c>
      <c r="B176" s="235">
        <v>44146</v>
      </c>
      <c r="C176" s="278" t="s">
        <v>382</v>
      </c>
      <c r="D176" s="278" t="s">
        <v>120</v>
      </c>
      <c r="E176" s="278" t="s">
        <v>145</v>
      </c>
      <c r="F176" s="278" t="s">
        <v>210</v>
      </c>
      <c r="G176" s="278" t="s">
        <v>210</v>
      </c>
      <c r="H176" s="195">
        <v>133</v>
      </c>
      <c r="I176" s="195">
        <v>133</v>
      </c>
      <c r="J176" s="167">
        <v>0.1</v>
      </c>
      <c r="K176" s="196">
        <v>0.1</v>
      </c>
      <c r="L176" s="167">
        <v>13.3</v>
      </c>
      <c r="M176" s="168">
        <v>13.3</v>
      </c>
      <c r="N176" s="196">
        <v>0</v>
      </c>
      <c r="O176" s="168">
        <v>0</v>
      </c>
    </row>
    <row r="177" spans="1:15" ht="76.5" x14ac:dyDescent="0.2">
      <c r="A177" s="173">
        <v>174</v>
      </c>
      <c r="B177" s="235">
        <v>44151</v>
      </c>
      <c r="C177" s="278" t="s">
        <v>383</v>
      </c>
      <c r="D177" s="278" t="s">
        <v>120</v>
      </c>
      <c r="E177" s="278" t="s">
        <v>145</v>
      </c>
      <c r="F177" s="278" t="s">
        <v>210</v>
      </c>
      <c r="G177" s="278" t="s">
        <v>210</v>
      </c>
      <c r="H177" s="195">
        <v>133</v>
      </c>
      <c r="I177" s="195">
        <v>133</v>
      </c>
      <c r="J177" s="167">
        <v>0.1</v>
      </c>
      <c r="K177" s="196">
        <v>0.1</v>
      </c>
      <c r="L177" s="167">
        <v>13.3</v>
      </c>
      <c r="M177" s="168">
        <v>13.3</v>
      </c>
      <c r="N177" s="196">
        <v>0</v>
      </c>
      <c r="O177" s="168">
        <v>0</v>
      </c>
    </row>
    <row r="178" spans="1:15" ht="63.75" x14ac:dyDescent="0.2">
      <c r="A178" s="173">
        <v>175</v>
      </c>
      <c r="B178" s="235">
        <v>44152</v>
      </c>
      <c r="C178" s="278" t="s">
        <v>384</v>
      </c>
      <c r="D178" s="278" t="s">
        <v>120</v>
      </c>
      <c r="E178" s="278" t="s">
        <v>145</v>
      </c>
      <c r="F178" s="278" t="s">
        <v>210</v>
      </c>
      <c r="G178" s="278" t="s">
        <v>210</v>
      </c>
      <c r="H178" s="195">
        <v>133</v>
      </c>
      <c r="I178" s="195">
        <v>133</v>
      </c>
      <c r="J178" s="167">
        <v>0.1</v>
      </c>
      <c r="K178" s="196">
        <v>0.1</v>
      </c>
      <c r="L178" s="167">
        <v>13.3</v>
      </c>
      <c r="M178" s="168">
        <v>13.3</v>
      </c>
      <c r="N178" s="196">
        <v>0</v>
      </c>
      <c r="O178" s="168">
        <v>0</v>
      </c>
    </row>
    <row r="179" spans="1:15" ht="102" x14ac:dyDescent="0.2">
      <c r="A179" s="173">
        <v>176</v>
      </c>
      <c r="B179" s="235">
        <v>44153</v>
      </c>
      <c r="C179" s="278" t="s">
        <v>385</v>
      </c>
      <c r="D179" s="278" t="s">
        <v>264</v>
      </c>
      <c r="E179" s="278" t="s">
        <v>145</v>
      </c>
      <c r="F179" s="278" t="s">
        <v>210</v>
      </c>
      <c r="G179" s="278" t="s">
        <v>210</v>
      </c>
      <c r="H179" s="195">
        <v>133</v>
      </c>
      <c r="I179" s="195">
        <v>133</v>
      </c>
      <c r="J179" s="167">
        <v>2</v>
      </c>
      <c r="K179" s="196">
        <v>2</v>
      </c>
      <c r="L179" s="167">
        <v>266</v>
      </c>
      <c r="M179" s="168">
        <v>266</v>
      </c>
      <c r="N179" s="196">
        <v>0</v>
      </c>
      <c r="O179" s="168">
        <v>0</v>
      </c>
    </row>
    <row r="180" spans="1:15" ht="38.25" x14ac:dyDescent="0.2">
      <c r="A180" s="173">
        <v>177</v>
      </c>
      <c r="B180" s="235">
        <v>44153</v>
      </c>
      <c r="C180" s="278" t="s">
        <v>271</v>
      </c>
      <c r="D180" s="278" t="s">
        <v>264</v>
      </c>
      <c r="E180" s="278" t="s">
        <v>145</v>
      </c>
      <c r="F180" s="278" t="s">
        <v>210</v>
      </c>
      <c r="G180" s="278" t="s">
        <v>210</v>
      </c>
      <c r="H180" s="195">
        <v>133</v>
      </c>
      <c r="I180" s="195">
        <v>133</v>
      </c>
      <c r="J180" s="167">
        <v>0.4</v>
      </c>
      <c r="K180" s="196">
        <v>0.4</v>
      </c>
      <c r="L180" s="167">
        <v>53.2</v>
      </c>
      <c r="M180" s="168">
        <v>53.2</v>
      </c>
      <c r="N180" s="196">
        <v>0</v>
      </c>
      <c r="O180" s="168">
        <v>0</v>
      </c>
    </row>
    <row r="181" spans="1:15" ht="38.25" x14ac:dyDescent="0.2">
      <c r="A181" s="173">
        <v>178</v>
      </c>
      <c r="B181" s="235">
        <v>44153</v>
      </c>
      <c r="C181" s="278" t="s">
        <v>386</v>
      </c>
      <c r="D181" s="278" t="s">
        <v>120</v>
      </c>
      <c r="E181" s="278" t="s">
        <v>145</v>
      </c>
      <c r="F181" s="278" t="s">
        <v>210</v>
      </c>
      <c r="G181" s="278" t="s">
        <v>210</v>
      </c>
      <c r="H181" s="195">
        <v>133</v>
      </c>
      <c r="I181" s="195">
        <v>133</v>
      </c>
      <c r="J181" s="167">
        <v>0.1</v>
      </c>
      <c r="K181" s="196">
        <v>0.1</v>
      </c>
      <c r="L181" s="167">
        <v>13.3</v>
      </c>
      <c r="M181" s="168">
        <v>13.3</v>
      </c>
      <c r="N181" s="196">
        <v>0</v>
      </c>
      <c r="O181" s="168">
        <v>0</v>
      </c>
    </row>
    <row r="182" spans="1:15" ht="51" x14ac:dyDescent="0.2">
      <c r="A182" s="173">
        <v>179</v>
      </c>
      <c r="B182" s="235">
        <v>44155</v>
      </c>
      <c r="C182" s="278" t="s">
        <v>387</v>
      </c>
      <c r="D182" s="278" t="s">
        <v>230</v>
      </c>
      <c r="E182" s="278" t="s">
        <v>145</v>
      </c>
      <c r="F182" s="278" t="s">
        <v>210</v>
      </c>
      <c r="G182" s="278" t="s">
        <v>210</v>
      </c>
      <c r="H182" s="195">
        <v>133</v>
      </c>
      <c r="I182" s="195">
        <v>133</v>
      </c>
      <c r="J182" s="167">
        <v>0.05</v>
      </c>
      <c r="K182" s="196">
        <v>0.05</v>
      </c>
      <c r="L182" s="167">
        <v>6.65</v>
      </c>
      <c r="M182" s="168">
        <v>6.65</v>
      </c>
      <c r="N182" s="196">
        <v>0</v>
      </c>
      <c r="O182" s="168">
        <v>0</v>
      </c>
    </row>
    <row r="183" spans="1:15" ht="114.75" x14ac:dyDescent="0.2">
      <c r="A183" s="173">
        <v>180</v>
      </c>
      <c r="B183" s="235">
        <v>44155</v>
      </c>
      <c r="C183" s="278" t="s">
        <v>388</v>
      </c>
      <c r="D183" s="278" t="s">
        <v>324</v>
      </c>
      <c r="E183" s="278" t="s">
        <v>145</v>
      </c>
      <c r="F183" s="278" t="s">
        <v>210</v>
      </c>
      <c r="G183" s="278" t="s">
        <v>210</v>
      </c>
      <c r="H183" s="195">
        <v>133</v>
      </c>
      <c r="I183" s="195">
        <v>133</v>
      </c>
      <c r="J183" s="167">
        <v>0.3</v>
      </c>
      <c r="K183" s="196">
        <v>0.3</v>
      </c>
      <c r="L183" s="167">
        <v>39.9</v>
      </c>
      <c r="M183" s="168">
        <v>39.9</v>
      </c>
      <c r="N183" s="196">
        <v>0</v>
      </c>
      <c r="O183" s="168">
        <v>0</v>
      </c>
    </row>
    <row r="184" spans="1:15" ht="38.25" x14ac:dyDescent="0.2">
      <c r="A184" s="173">
        <v>181</v>
      </c>
      <c r="B184" s="235">
        <v>44155</v>
      </c>
      <c r="C184" s="278" t="s">
        <v>389</v>
      </c>
      <c r="D184" s="278" t="s">
        <v>120</v>
      </c>
      <c r="E184" s="278" t="s">
        <v>145</v>
      </c>
      <c r="F184" s="278" t="s">
        <v>210</v>
      </c>
      <c r="G184" s="278" t="s">
        <v>210</v>
      </c>
      <c r="H184" s="195">
        <v>133</v>
      </c>
      <c r="I184" s="195">
        <v>133</v>
      </c>
      <c r="J184" s="167">
        <v>0.1</v>
      </c>
      <c r="K184" s="196">
        <v>0.1</v>
      </c>
      <c r="L184" s="167">
        <v>13.3</v>
      </c>
      <c r="M184" s="168">
        <v>13.3</v>
      </c>
      <c r="N184" s="196">
        <v>0</v>
      </c>
      <c r="O184" s="168">
        <v>0</v>
      </c>
    </row>
    <row r="185" spans="1:15" ht="63.75" x14ac:dyDescent="0.2">
      <c r="A185" s="173">
        <v>182</v>
      </c>
      <c r="B185" s="235">
        <v>44155</v>
      </c>
      <c r="C185" s="278" t="s">
        <v>390</v>
      </c>
      <c r="D185" s="278" t="s">
        <v>120</v>
      </c>
      <c r="E185" s="278" t="s">
        <v>145</v>
      </c>
      <c r="F185" s="278" t="s">
        <v>210</v>
      </c>
      <c r="G185" s="278" t="s">
        <v>210</v>
      </c>
      <c r="H185" s="195">
        <v>133</v>
      </c>
      <c r="I185" s="195">
        <v>133</v>
      </c>
      <c r="J185" s="167">
        <v>0.1</v>
      </c>
      <c r="K185" s="196">
        <v>0.1</v>
      </c>
      <c r="L185" s="167">
        <v>13.3</v>
      </c>
      <c r="M185" s="168">
        <v>13.3</v>
      </c>
      <c r="N185" s="196">
        <v>0</v>
      </c>
      <c r="O185" s="168">
        <v>0</v>
      </c>
    </row>
    <row r="186" spans="1:15" ht="63.75" x14ac:dyDescent="0.2">
      <c r="A186" s="173">
        <v>183</v>
      </c>
      <c r="B186" s="235">
        <v>44155</v>
      </c>
      <c r="C186" s="278" t="s">
        <v>391</v>
      </c>
      <c r="D186" s="278" t="s">
        <v>120</v>
      </c>
      <c r="E186" s="278" t="s">
        <v>145</v>
      </c>
      <c r="F186" s="278" t="s">
        <v>210</v>
      </c>
      <c r="G186" s="278" t="s">
        <v>210</v>
      </c>
      <c r="H186" s="195">
        <v>133</v>
      </c>
      <c r="I186" s="195">
        <v>133</v>
      </c>
      <c r="J186" s="167">
        <v>0.1</v>
      </c>
      <c r="K186" s="196">
        <v>0.1</v>
      </c>
      <c r="L186" s="167">
        <v>13.3</v>
      </c>
      <c r="M186" s="168">
        <v>13.3</v>
      </c>
      <c r="N186" s="196">
        <v>0</v>
      </c>
      <c r="O186" s="168">
        <v>0</v>
      </c>
    </row>
    <row r="187" spans="1:15" ht="63.75" x14ac:dyDescent="0.2">
      <c r="A187" s="173">
        <v>184</v>
      </c>
      <c r="B187" s="235">
        <v>44155</v>
      </c>
      <c r="C187" s="278" t="s">
        <v>220</v>
      </c>
      <c r="D187" s="278" t="s">
        <v>120</v>
      </c>
      <c r="E187" s="278" t="s">
        <v>506</v>
      </c>
      <c r="F187" s="278" t="s">
        <v>210</v>
      </c>
      <c r="G187" s="278" t="s">
        <v>210</v>
      </c>
      <c r="H187" s="195">
        <v>133</v>
      </c>
      <c r="I187" s="195">
        <v>133</v>
      </c>
      <c r="J187" s="167">
        <v>0.2</v>
      </c>
      <c r="K187" s="196">
        <v>0</v>
      </c>
      <c r="L187" s="167">
        <v>26.6</v>
      </c>
      <c r="M187" s="168">
        <v>0</v>
      </c>
      <c r="N187" s="196">
        <v>0</v>
      </c>
      <c r="O187" s="168">
        <v>0</v>
      </c>
    </row>
    <row r="188" spans="1:15" ht="76.5" x14ac:dyDescent="0.2">
      <c r="A188" s="173">
        <v>185</v>
      </c>
      <c r="B188" s="235">
        <v>44155</v>
      </c>
      <c r="C188" s="278" t="s">
        <v>392</v>
      </c>
      <c r="D188" s="278" t="s">
        <v>120</v>
      </c>
      <c r="E188" s="278" t="s">
        <v>520</v>
      </c>
      <c r="F188" s="278" t="s">
        <v>200</v>
      </c>
      <c r="G188" s="278" t="s">
        <v>200</v>
      </c>
      <c r="H188" s="195">
        <v>212</v>
      </c>
      <c r="I188" s="195">
        <v>175</v>
      </c>
      <c r="J188" s="167">
        <v>0.1</v>
      </c>
      <c r="K188" s="196">
        <v>0</v>
      </c>
      <c r="L188" s="167">
        <v>21.200000000000003</v>
      </c>
      <c r="M188" s="168">
        <v>0</v>
      </c>
      <c r="N188" s="196">
        <v>0</v>
      </c>
      <c r="O188" s="168">
        <v>0</v>
      </c>
    </row>
    <row r="189" spans="1:15" ht="63.75" x14ac:dyDescent="0.2">
      <c r="A189" s="173">
        <v>186</v>
      </c>
      <c r="B189" s="235">
        <v>44158</v>
      </c>
      <c r="C189" s="278" t="s">
        <v>393</v>
      </c>
      <c r="D189" s="278" t="s">
        <v>120</v>
      </c>
      <c r="E189" s="278" t="s">
        <v>145</v>
      </c>
      <c r="F189" s="278" t="s">
        <v>210</v>
      </c>
      <c r="G189" s="278" t="s">
        <v>210</v>
      </c>
      <c r="H189" s="195">
        <v>133</v>
      </c>
      <c r="I189" s="195">
        <v>133</v>
      </c>
      <c r="J189" s="167">
        <v>0.1</v>
      </c>
      <c r="K189" s="196">
        <v>0.1</v>
      </c>
      <c r="L189" s="167">
        <v>13.3</v>
      </c>
      <c r="M189" s="168">
        <v>13.3</v>
      </c>
      <c r="N189" s="196">
        <v>0</v>
      </c>
      <c r="O189" s="168">
        <v>0</v>
      </c>
    </row>
    <row r="190" spans="1:15" ht="51" x14ac:dyDescent="0.2">
      <c r="A190" s="173">
        <v>187</v>
      </c>
      <c r="B190" s="235">
        <v>44158</v>
      </c>
      <c r="C190" s="278" t="s">
        <v>394</v>
      </c>
      <c r="D190" s="278" t="s">
        <v>120</v>
      </c>
      <c r="E190" s="278" t="s">
        <v>145</v>
      </c>
      <c r="F190" s="278" t="s">
        <v>210</v>
      </c>
      <c r="G190" s="278" t="s">
        <v>210</v>
      </c>
      <c r="H190" s="195">
        <v>133</v>
      </c>
      <c r="I190" s="195">
        <v>133</v>
      </c>
      <c r="J190" s="167">
        <v>0.1</v>
      </c>
      <c r="K190" s="196">
        <v>0.1</v>
      </c>
      <c r="L190" s="167">
        <v>13.3</v>
      </c>
      <c r="M190" s="168">
        <v>13.3</v>
      </c>
      <c r="N190" s="196">
        <v>0</v>
      </c>
      <c r="O190" s="168">
        <v>0</v>
      </c>
    </row>
    <row r="191" spans="1:15" ht="89.25" x14ac:dyDescent="0.2">
      <c r="A191" s="173">
        <v>188</v>
      </c>
      <c r="B191" s="235">
        <v>44160</v>
      </c>
      <c r="C191" s="278" t="s">
        <v>395</v>
      </c>
      <c r="D191" s="278" t="s">
        <v>120</v>
      </c>
      <c r="E191" s="278" t="s">
        <v>145</v>
      </c>
      <c r="F191" s="278" t="s">
        <v>210</v>
      </c>
      <c r="G191" s="278" t="s">
        <v>210</v>
      </c>
      <c r="H191" s="195">
        <v>133</v>
      </c>
      <c r="I191" s="195">
        <v>133</v>
      </c>
      <c r="J191" s="167">
        <v>0.1</v>
      </c>
      <c r="K191" s="196">
        <v>0.1</v>
      </c>
      <c r="L191" s="167">
        <v>13.3</v>
      </c>
      <c r="M191" s="168">
        <v>13.3</v>
      </c>
      <c r="N191" s="196">
        <v>0</v>
      </c>
      <c r="O191" s="168">
        <v>0</v>
      </c>
    </row>
    <row r="192" spans="1:15" ht="51" x14ac:dyDescent="0.2">
      <c r="A192" s="173">
        <v>189</v>
      </c>
      <c r="B192" s="235">
        <v>44160</v>
      </c>
      <c r="C192" s="278" t="s">
        <v>396</v>
      </c>
      <c r="D192" s="278" t="s">
        <v>120</v>
      </c>
      <c r="E192" s="278" t="s">
        <v>145</v>
      </c>
      <c r="F192" s="278" t="s">
        <v>210</v>
      </c>
      <c r="G192" s="278" t="s">
        <v>210</v>
      </c>
      <c r="H192" s="195">
        <v>133</v>
      </c>
      <c r="I192" s="195">
        <v>133</v>
      </c>
      <c r="J192" s="167">
        <v>0.1</v>
      </c>
      <c r="K192" s="196">
        <v>0.1</v>
      </c>
      <c r="L192" s="167">
        <v>13.3</v>
      </c>
      <c r="M192" s="168">
        <v>13.3</v>
      </c>
      <c r="N192" s="196">
        <v>0</v>
      </c>
      <c r="O192" s="168">
        <v>0</v>
      </c>
    </row>
    <row r="193" spans="1:15" ht="38.25" x14ac:dyDescent="0.2">
      <c r="A193" s="173">
        <v>190</v>
      </c>
      <c r="B193" s="235">
        <v>44160</v>
      </c>
      <c r="C193" s="278" t="s">
        <v>397</v>
      </c>
      <c r="D193" s="278" t="s">
        <v>120</v>
      </c>
      <c r="E193" s="278" t="s">
        <v>145</v>
      </c>
      <c r="F193" s="278" t="s">
        <v>210</v>
      </c>
      <c r="G193" s="278" t="s">
        <v>210</v>
      </c>
      <c r="H193" s="195">
        <v>133</v>
      </c>
      <c r="I193" s="195">
        <v>133</v>
      </c>
      <c r="J193" s="167">
        <v>0.2</v>
      </c>
      <c r="K193" s="196">
        <v>0.2</v>
      </c>
      <c r="L193" s="167">
        <v>26.6</v>
      </c>
      <c r="M193" s="168">
        <v>26.6</v>
      </c>
      <c r="N193" s="196">
        <v>0</v>
      </c>
      <c r="O193" s="168">
        <v>0</v>
      </c>
    </row>
    <row r="194" spans="1:15" ht="102" x14ac:dyDescent="0.2">
      <c r="A194" s="173">
        <v>191</v>
      </c>
      <c r="B194" s="235">
        <v>44161</v>
      </c>
      <c r="C194" s="278" t="s">
        <v>398</v>
      </c>
      <c r="D194" s="278" t="s">
        <v>324</v>
      </c>
      <c r="E194" s="278" t="s">
        <v>145</v>
      </c>
      <c r="F194" s="278" t="s">
        <v>210</v>
      </c>
      <c r="G194" s="278" t="s">
        <v>210</v>
      </c>
      <c r="H194" s="195">
        <v>133</v>
      </c>
      <c r="I194" s="195">
        <v>133</v>
      </c>
      <c r="J194" s="167">
        <v>0.2</v>
      </c>
      <c r="K194" s="196">
        <v>0.2</v>
      </c>
      <c r="L194" s="167">
        <v>26.6</v>
      </c>
      <c r="M194" s="168">
        <v>26.6</v>
      </c>
      <c r="N194" s="196">
        <v>0</v>
      </c>
      <c r="O194" s="168">
        <v>0</v>
      </c>
    </row>
    <row r="195" spans="1:15" ht="153" x14ac:dyDescent="0.2">
      <c r="A195" s="173">
        <v>192</v>
      </c>
      <c r="B195" s="235">
        <v>44162</v>
      </c>
      <c r="C195" s="278" t="s">
        <v>399</v>
      </c>
      <c r="D195" s="278" t="s">
        <v>264</v>
      </c>
      <c r="E195" s="278" t="s">
        <v>145</v>
      </c>
      <c r="F195" s="278" t="s">
        <v>210</v>
      </c>
      <c r="G195" s="278" t="s">
        <v>210</v>
      </c>
      <c r="H195" s="195">
        <v>133</v>
      </c>
      <c r="I195" s="195">
        <v>133</v>
      </c>
      <c r="J195" s="167">
        <v>0.4</v>
      </c>
      <c r="K195" s="196">
        <v>0.4</v>
      </c>
      <c r="L195" s="167">
        <v>53.2</v>
      </c>
      <c r="M195" s="168">
        <v>53.2</v>
      </c>
      <c r="N195" s="196">
        <v>0</v>
      </c>
      <c r="O195" s="168">
        <v>0</v>
      </c>
    </row>
    <row r="196" spans="1:15" ht="38.25" x14ac:dyDescent="0.2">
      <c r="A196" s="173">
        <v>193</v>
      </c>
      <c r="B196" s="235">
        <v>44162</v>
      </c>
      <c r="C196" s="278" t="s">
        <v>271</v>
      </c>
      <c r="D196" s="278" t="s">
        <v>264</v>
      </c>
      <c r="E196" s="278" t="s">
        <v>145</v>
      </c>
      <c r="F196" s="278" t="s">
        <v>214</v>
      </c>
      <c r="G196" s="278" t="s">
        <v>214</v>
      </c>
      <c r="H196" s="195">
        <v>66.5</v>
      </c>
      <c r="I196" s="195">
        <v>66.5</v>
      </c>
      <c r="J196" s="167">
        <v>0.4</v>
      </c>
      <c r="K196" s="196">
        <v>0.4</v>
      </c>
      <c r="L196" s="167">
        <v>26.6</v>
      </c>
      <c r="M196" s="168">
        <v>26.6</v>
      </c>
      <c r="N196" s="196">
        <v>0</v>
      </c>
      <c r="O196" s="168">
        <v>0</v>
      </c>
    </row>
    <row r="197" spans="1:15" ht="38.25" x14ac:dyDescent="0.2">
      <c r="A197" s="173">
        <v>194</v>
      </c>
      <c r="B197" s="235">
        <v>44162</v>
      </c>
      <c r="C197" s="278" t="s">
        <v>380</v>
      </c>
      <c r="D197" s="278" t="s">
        <v>120</v>
      </c>
      <c r="E197" s="278" t="s">
        <v>145</v>
      </c>
      <c r="F197" s="278" t="s">
        <v>210</v>
      </c>
      <c r="G197" s="278" t="s">
        <v>210</v>
      </c>
      <c r="H197" s="195">
        <v>133</v>
      </c>
      <c r="I197" s="195">
        <v>133</v>
      </c>
      <c r="J197" s="167">
        <v>0.1</v>
      </c>
      <c r="K197" s="196">
        <v>0.1</v>
      </c>
      <c r="L197" s="167">
        <v>13.3</v>
      </c>
      <c r="M197" s="168">
        <v>13.3</v>
      </c>
      <c r="N197" s="196">
        <v>0</v>
      </c>
      <c r="O197" s="168">
        <v>0</v>
      </c>
    </row>
    <row r="198" spans="1:15" ht="63.75" x14ac:dyDescent="0.2">
      <c r="A198" s="173">
        <v>195</v>
      </c>
      <c r="B198" s="235">
        <v>44165</v>
      </c>
      <c r="C198" s="278" t="s">
        <v>400</v>
      </c>
      <c r="D198" s="278" t="s">
        <v>264</v>
      </c>
      <c r="E198" s="278" t="s">
        <v>553</v>
      </c>
      <c r="F198" s="278" t="s">
        <v>210</v>
      </c>
      <c r="G198" s="278" t="s">
        <v>210</v>
      </c>
      <c r="H198" s="195">
        <v>133</v>
      </c>
      <c r="I198" s="195">
        <v>133</v>
      </c>
      <c r="J198" s="167">
        <v>0.2</v>
      </c>
      <c r="K198" s="196">
        <v>0.1</v>
      </c>
      <c r="L198" s="167">
        <v>26.6</v>
      </c>
      <c r="M198" s="168">
        <v>13.3</v>
      </c>
      <c r="N198" s="196">
        <v>0</v>
      </c>
      <c r="O198" s="168">
        <v>0</v>
      </c>
    </row>
    <row r="199" spans="1:15" ht="38.25" x14ac:dyDescent="0.2">
      <c r="A199" s="173">
        <v>196</v>
      </c>
      <c r="B199" s="235">
        <v>44165</v>
      </c>
      <c r="C199" s="278" t="s">
        <v>271</v>
      </c>
      <c r="D199" s="278" t="s">
        <v>264</v>
      </c>
      <c r="E199" s="278" t="s">
        <v>145</v>
      </c>
      <c r="F199" s="278" t="s">
        <v>210</v>
      </c>
      <c r="G199" s="278" t="s">
        <v>210</v>
      </c>
      <c r="H199" s="195">
        <v>133</v>
      </c>
      <c r="I199" s="195">
        <v>133</v>
      </c>
      <c r="J199" s="167">
        <v>0.4</v>
      </c>
      <c r="K199" s="196">
        <v>0.4</v>
      </c>
      <c r="L199" s="167">
        <v>53.2</v>
      </c>
      <c r="M199" s="168">
        <v>53.2</v>
      </c>
      <c r="N199" s="196">
        <v>0</v>
      </c>
      <c r="O199" s="168">
        <v>0</v>
      </c>
    </row>
    <row r="200" spans="1:15" ht="38.25" x14ac:dyDescent="0.2">
      <c r="A200" s="173">
        <v>197</v>
      </c>
      <c r="B200" s="235">
        <v>44166</v>
      </c>
      <c r="C200" s="278" t="s">
        <v>401</v>
      </c>
      <c r="D200" s="278" t="s">
        <v>120</v>
      </c>
      <c r="E200" s="278" t="s">
        <v>145</v>
      </c>
      <c r="F200" s="278" t="s">
        <v>210</v>
      </c>
      <c r="G200" s="278" t="s">
        <v>210</v>
      </c>
      <c r="H200" s="195">
        <v>133</v>
      </c>
      <c r="I200" s="195">
        <v>133</v>
      </c>
      <c r="J200" s="167">
        <v>0.1</v>
      </c>
      <c r="K200" s="196">
        <v>0.1</v>
      </c>
      <c r="L200" s="167">
        <v>13.3</v>
      </c>
      <c r="M200" s="168">
        <v>13.3</v>
      </c>
      <c r="N200" s="196">
        <v>0</v>
      </c>
      <c r="O200" s="168">
        <v>0</v>
      </c>
    </row>
    <row r="201" spans="1:15" ht="63.75" x14ac:dyDescent="0.2">
      <c r="A201" s="173">
        <v>198</v>
      </c>
      <c r="B201" s="235">
        <v>44167</v>
      </c>
      <c r="C201" s="278" t="s">
        <v>220</v>
      </c>
      <c r="D201" s="278" t="s">
        <v>120</v>
      </c>
      <c r="E201" s="278" t="s">
        <v>506</v>
      </c>
      <c r="F201" s="278" t="s">
        <v>210</v>
      </c>
      <c r="G201" s="278" t="s">
        <v>210</v>
      </c>
      <c r="H201" s="195">
        <v>133</v>
      </c>
      <c r="I201" s="195">
        <v>133</v>
      </c>
      <c r="J201" s="167">
        <v>0.2</v>
      </c>
      <c r="K201" s="196">
        <v>0</v>
      </c>
      <c r="L201" s="167">
        <v>26.6</v>
      </c>
      <c r="M201" s="168">
        <v>0</v>
      </c>
      <c r="N201" s="196">
        <v>0</v>
      </c>
      <c r="O201" s="168">
        <v>0</v>
      </c>
    </row>
    <row r="202" spans="1:15" ht="51" x14ac:dyDescent="0.2">
      <c r="A202" s="173">
        <v>199</v>
      </c>
      <c r="B202" s="235">
        <v>44167</v>
      </c>
      <c r="C202" s="278" t="s">
        <v>402</v>
      </c>
      <c r="D202" s="278" t="s">
        <v>120</v>
      </c>
      <c r="E202" s="278" t="s">
        <v>145</v>
      </c>
      <c r="F202" s="278" t="s">
        <v>210</v>
      </c>
      <c r="G202" s="278" t="s">
        <v>210</v>
      </c>
      <c r="H202" s="195">
        <v>133</v>
      </c>
      <c r="I202" s="195">
        <v>133</v>
      </c>
      <c r="J202" s="167">
        <v>0.1</v>
      </c>
      <c r="K202" s="196">
        <v>0.1</v>
      </c>
      <c r="L202" s="167">
        <v>13.3</v>
      </c>
      <c r="M202" s="168">
        <v>13.3</v>
      </c>
      <c r="N202" s="196">
        <v>0</v>
      </c>
      <c r="O202" s="168">
        <v>0</v>
      </c>
    </row>
    <row r="203" spans="1:15" ht="63.75" x14ac:dyDescent="0.2">
      <c r="A203" s="173">
        <v>200</v>
      </c>
      <c r="B203" s="235">
        <v>44169</v>
      </c>
      <c r="C203" s="278" t="s">
        <v>403</v>
      </c>
      <c r="D203" s="278" t="s">
        <v>120</v>
      </c>
      <c r="E203" s="278" t="s">
        <v>145</v>
      </c>
      <c r="F203" s="278" t="s">
        <v>210</v>
      </c>
      <c r="G203" s="278" t="s">
        <v>210</v>
      </c>
      <c r="H203" s="195">
        <v>133</v>
      </c>
      <c r="I203" s="195">
        <v>133</v>
      </c>
      <c r="J203" s="167">
        <v>0.1</v>
      </c>
      <c r="K203" s="196">
        <v>0.1</v>
      </c>
      <c r="L203" s="167">
        <v>13.3</v>
      </c>
      <c r="M203" s="168">
        <v>13.3</v>
      </c>
      <c r="N203" s="196">
        <v>0</v>
      </c>
      <c r="O203" s="168">
        <v>0</v>
      </c>
    </row>
    <row r="204" spans="1:15" ht="63.75" x14ac:dyDescent="0.2">
      <c r="A204" s="173">
        <v>201</v>
      </c>
      <c r="B204" s="235">
        <v>44175</v>
      </c>
      <c r="C204" s="278" t="s">
        <v>404</v>
      </c>
      <c r="D204" s="278" t="s">
        <v>120</v>
      </c>
      <c r="E204" s="278" t="s">
        <v>145</v>
      </c>
      <c r="F204" s="278" t="s">
        <v>210</v>
      </c>
      <c r="G204" s="278" t="s">
        <v>210</v>
      </c>
      <c r="H204" s="195">
        <v>133</v>
      </c>
      <c r="I204" s="195">
        <v>133</v>
      </c>
      <c r="J204" s="167">
        <v>0.1</v>
      </c>
      <c r="K204" s="196">
        <v>0.1</v>
      </c>
      <c r="L204" s="167">
        <v>13.3</v>
      </c>
      <c r="M204" s="168">
        <v>13.3</v>
      </c>
      <c r="N204" s="196">
        <v>0</v>
      </c>
      <c r="O204" s="168">
        <v>0</v>
      </c>
    </row>
    <row r="205" spans="1:15" ht="25.5" x14ac:dyDescent="0.2">
      <c r="A205" s="173">
        <v>202</v>
      </c>
      <c r="B205" s="235">
        <v>44177</v>
      </c>
      <c r="C205" s="278" t="s">
        <v>405</v>
      </c>
      <c r="D205" s="278" t="s">
        <v>219</v>
      </c>
      <c r="E205" s="278" t="s">
        <v>145</v>
      </c>
      <c r="F205" s="278" t="s">
        <v>194</v>
      </c>
      <c r="G205" s="278" t="s">
        <v>194</v>
      </c>
      <c r="H205" s="195">
        <v>260</v>
      </c>
      <c r="I205" s="195">
        <v>260</v>
      </c>
      <c r="J205" s="167">
        <v>1</v>
      </c>
      <c r="K205" s="196">
        <v>1</v>
      </c>
      <c r="L205" s="167">
        <v>260</v>
      </c>
      <c r="M205" s="168">
        <v>260</v>
      </c>
      <c r="N205" s="196">
        <v>0</v>
      </c>
      <c r="O205" s="168">
        <v>0</v>
      </c>
    </row>
    <row r="206" spans="1:15" ht="51" x14ac:dyDescent="0.2">
      <c r="A206" s="173">
        <v>203</v>
      </c>
      <c r="B206" s="235">
        <v>44179</v>
      </c>
      <c r="C206" s="278" t="s">
        <v>406</v>
      </c>
      <c r="D206" s="278" t="s">
        <v>120</v>
      </c>
      <c r="E206" s="278" t="s">
        <v>145</v>
      </c>
      <c r="F206" s="278" t="s">
        <v>210</v>
      </c>
      <c r="G206" s="278" t="s">
        <v>210</v>
      </c>
      <c r="H206" s="195">
        <v>133</v>
      </c>
      <c r="I206" s="195">
        <v>133</v>
      </c>
      <c r="J206" s="167">
        <v>0.1</v>
      </c>
      <c r="K206" s="196">
        <v>0.1</v>
      </c>
      <c r="L206" s="167">
        <v>13.3</v>
      </c>
      <c r="M206" s="168">
        <v>13.3</v>
      </c>
      <c r="N206" s="196">
        <v>0</v>
      </c>
      <c r="O206" s="168">
        <v>0</v>
      </c>
    </row>
    <row r="207" spans="1:15" ht="76.5" x14ac:dyDescent="0.2">
      <c r="A207" s="173">
        <v>204</v>
      </c>
      <c r="B207" s="235">
        <v>44183</v>
      </c>
      <c r="C207" s="278" t="s">
        <v>407</v>
      </c>
      <c r="D207" s="278" t="s">
        <v>120</v>
      </c>
      <c r="E207" s="278" t="s">
        <v>470</v>
      </c>
      <c r="F207" s="278" t="s">
        <v>210</v>
      </c>
      <c r="G207" s="278" t="s">
        <v>210</v>
      </c>
      <c r="H207" s="195">
        <v>133</v>
      </c>
      <c r="I207" s="195">
        <v>133</v>
      </c>
      <c r="J207" s="167">
        <v>0.6</v>
      </c>
      <c r="K207" s="196">
        <v>0.4</v>
      </c>
      <c r="L207" s="167">
        <v>79.8</v>
      </c>
      <c r="M207" s="168">
        <v>53.2</v>
      </c>
      <c r="N207" s="196">
        <v>0</v>
      </c>
      <c r="O207" s="168">
        <v>0</v>
      </c>
    </row>
    <row r="208" spans="1:15" ht="63.75" x14ac:dyDescent="0.2">
      <c r="A208" s="173">
        <v>205</v>
      </c>
      <c r="B208" s="235">
        <v>44183</v>
      </c>
      <c r="C208" s="278" t="s">
        <v>220</v>
      </c>
      <c r="D208" s="278" t="s">
        <v>120</v>
      </c>
      <c r="E208" s="278" t="s">
        <v>506</v>
      </c>
      <c r="F208" s="278" t="s">
        <v>210</v>
      </c>
      <c r="G208" s="278" t="s">
        <v>210</v>
      </c>
      <c r="H208" s="195">
        <v>133</v>
      </c>
      <c r="I208" s="195">
        <v>133</v>
      </c>
      <c r="J208" s="167">
        <v>0.2</v>
      </c>
      <c r="K208" s="196">
        <v>0</v>
      </c>
      <c r="L208" s="167">
        <v>26.6</v>
      </c>
      <c r="M208" s="168">
        <v>0</v>
      </c>
      <c r="N208" s="196">
        <v>0</v>
      </c>
      <c r="O208" s="168">
        <v>0</v>
      </c>
    </row>
    <row r="209" spans="1:15" ht="63.75" x14ac:dyDescent="0.2">
      <c r="A209" s="173">
        <v>206</v>
      </c>
      <c r="B209" s="235">
        <v>44197</v>
      </c>
      <c r="C209" s="278" t="s">
        <v>408</v>
      </c>
      <c r="D209" s="278" t="s">
        <v>120</v>
      </c>
      <c r="E209" s="278" t="s">
        <v>521</v>
      </c>
      <c r="F209" s="278" t="s">
        <v>194</v>
      </c>
      <c r="G209" s="278" t="s">
        <v>194</v>
      </c>
      <c r="H209" s="195">
        <v>260</v>
      </c>
      <c r="I209" s="195">
        <v>260</v>
      </c>
      <c r="J209" s="167">
        <v>0.1</v>
      </c>
      <c r="K209" s="196">
        <v>0</v>
      </c>
      <c r="L209" s="167">
        <v>26</v>
      </c>
      <c r="M209" s="168">
        <v>0</v>
      </c>
      <c r="N209" s="196">
        <v>0</v>
      </c>
      <c r="O209" s="168">
        <v>0</v>
      </c>
    </row>
    <row r="210" spans="1:15" ht="51" x14ac:dyDescent="0.2">
      <c r="A210" s="173">
        <v>207</v>
      </c>
      <c r="B210" s="235">
        <v>44200</v>
      </c>
      <c r="C210" s="278" t="s">
        <v>409</v>
      </c>
      <c r="D210" s="278" t="s">
        <v>230</v>
      </c>
      <c r="E210" s="278" t="s">
        <v>145</v>
      </c>
      <c r="F210" s="278" t="s">
        <v>210</v>
      </c>
      <c r="G210" s="278" t="s">
        <v>210</v>
      </c>
      <c r="H210" s="195">
        <v>133</v>
      </c>
      <c r="I210" s="195">
        <v>133</v>
      </c>
      <c r="J210" s="167">
        <v>0.05</v>
      </c>
      <c r="K210" s="196">
        <v>0.05</v>
      </c>
      <c r="L210" s="167">
        <v>6.65</v>
      </c>
      <c r="M210" s="168">
        <v>6.65</v>
      </c>
      <c r="N210" s="196">
        <v>0</v>
      </c>
      <c r="O210" s="168">
        <v>0</v>
      </c>
    </row>
    <row r="211" spans="1:15" ht="51" x14ac:dyDescent="0.2">
      <c r="A211" s="173">
        <v>208</v>
      </c>
      <c r="B211" s="235">
        <v>44200</v>
      </c>
      <c r="C211" s="278" t="s">
        <v>410</v>
      </c>
      <c r="D211" s="278" t="s">
        <v>120</v>
      </c>
      <c r="E211" s="278" t="s">
        <v>145</v>
      </c>
      <c r="F211" s="278" t="s">
        <v>210</v>
      </c>
      <c r="G211" s="278" t="s">
        <v>210</v>
      </c>
      <c r="H211" s="195">
        <v>133</v>
      </c>
      <c r="I211" s="195">
        <v>133</v>
      </c>
      <c r="J211" s="167">
        <v>0.1</v>
      </c>
      <c r="K211" s="196">
        <v>0.1</v>
      </c>
      <c r="L211" s="167">
        <v>13.3</v>
      </c>
      <c r="M211" s="168">
        <v>13.3</v>
      </c>
      <c r="N211" s="196">
        <v>0</v>
      </c>
      <c r="O211" s="168">
        <v>0</v>
      </c>
    </row>
    <row r="212" spans="1:15" ht="51" x14ac:dyDescent="0.2">
      <c r="A212" s="173">
        <v>209</v>
      </c>
      <c r="B212" s="235">
        <v>44200</v>
      </c>
      <c r="C212" s="278" t="s">
        <v>411</v>
      </c>
      <c r="D212" s="278" t="s">
        <v>120</v>
      </c>
      <c r="E212" s="278" t="s">
        <v>145</v>
      </c>
      <c r="F212" s="278" t="s">
        <v>210</v>
      </c>
      <c r="G212" s="278" t="s">
        <v>210</v>
      </c>
      <c r="H212" s="195">
        <v>133</v>
      </c>
      <c r="I212" s="195">
        <v>133</v>
      </c>
      <c r="J212" s="167">
        <v>0.1</v>
      </c>
      <c r="K212" s="196">
        <v>0.1</v>
      </c>
      <c r="L212" s="167">
        <v>13.3</v>
      </c>
      <c r="M212" s="168">
        <v>13.3</v>
      </c>
      <c r="N212" s="196">
        <v>0</v>
      </c>
      <c r="O212" s="168">
        <v>0</v>
      </c>
    </row>
    <row r="213" spans="1:15" ht="51" x14ac:dyDescent="0.2">
      <c r="A213" s="173">
        <v>210</v>
      </c>
      <c r="B213" s="235">
        <v>44202</v>
      </c>
      <c r="C213" s="278" t="s">
        <v>412</v>
      </c>
      <c r="D213" s="278" t="s">
        <v>120</v>
      </c>
      <c r="E213" s="278" t="s">
        <v>145</v>
      </c>
      <c r="F213" s="278" t="s">
        <v>210</v>
      </c>
      <c r="G213" s="278" t="s">
        <v>210</v>
      </c>
      <c r="H213" s="195">
        <v>133</v>
      </c>
      <c r="I213" s="195">
        <v>133</v>
      </c>
      <c r="J213" s="167">
        <v>0.1</v>
      </c>
      <c r="K213" s="196">
        <v>0.1</v>
      </c>
      <c r="L213" s="167">
        <v>13.3</v>
      </c>
      <c r="M213" s="168">
        <v>13.3</v>
      </c>
      <c r="N213" s="196">
        <v>0</v>
      </c>
      <c r="O213" s="168">
        <v>0</v>
      </c>
    </row>
    <row r="214" spans="1:15" ht="63.75" x14ac:dyDescent="0.2">
      <c r="A214" s="173">
        <v>211</v>
      </c>
      <c r="B214" s="235">
        <v>44203</v>
      </c>
      <c r="C214" s="278" t="s">
        <v>413</v>
      </c>
      <c r="D214" s="278" t="s">
        <v>337</v>
      </c>
      <c r="E214" s="278" t="s">
        <v>145</v>
      </c>
      <c r="F214" s="278" t="s">
        <v>210</v>
      </c>
      <c r="G214" s="278" t="s">
        <v>210</v>
      </c>
      <c r="H214" s="195">
        <v>133</v>
      </c>
      <c r="I214" s="195">
        <v>133</v>
      </c>
      <c r="J214" s="167">
        <v>0.05</v>
      </c>
      <c r="K214" s="196">
        <v>0.05</v>
      </c>
      <c r="L214" s="167">
        <v>6.65</v>
      </c>
      <c r="M214" s="168">
        <v>6.65</v>
      </c>
      <c r="N214" s="196">
        <v>0</v>
      </c>
      <c r="O214" s="168">
        <v>0</v>
      </c>
    </row>
    <row r="215" spans="1:15" ht="76.5" x14ac:dyDescent="0.2">
      <c r="A215" s="173">
        <v>212</v>
      </c>
      <c r="B215" s="235">
        <v>44207</v>
      </c>
      <c r="C215" s="278" t="s">
        <v>414</v>
      </c>
      <c r="D215" s="278" t="s">
        <v>120</v>
      </c>
      <c r="E215" s="278" t="s">
        <v>145</v>
      </c>
      <c r="F215" s="278" t="s">
        <v>210</v>
      </c>
      <c r="G215" s="278" t="s">
        <v>210</v>
      </c>
      <c r="H215" s="195">
        <v>133</v>
      </c>
      <c r="I215" s="195">
        <v>133</v>
      </c>
      <c r="J215" s="167">
        <v>0.1</v>
      </c>
      <c r="K215" s="196">
        <v>0.1</v>
      </c>
      <c r="L215" s="167">
        <v>13.3</v>
      </c>
      <c r="M215" s="168">
        <v>13.3</v>
      </c>
      <c r="N215" s="196">
        <v>0</v>
      </c>
      <c r="O215" s="168">
        <v>0</v>
      </c>
    </row>
    <row r="216" spans="1:15" ht="63.75" x14ac:dyDescent="0.2">
      <c r="A216" s="173">
        <v>213</v>
      </c>
      <c r="B216" s="235">
        <v>44207</v>
      </c>
      <c r="C216" s="278" t="s">
        <v>415</v>
      </c>
      <c r="D216" s="278" t="s">
        <v>120</v>
      </c>
      <c r="E216" s="278" t="s">
        <v>474</v>
      </c>
      <c r="F216" s="278" t="s">
        <v>210</v>
      </c>
      <c r="G216" s="278" t="s">
        <v>210</v>
      </c>
      <c r="H216" s="195">
        <v>133</v>
      </c>
      <c r="I216" s="195">
        <v>133</v>
      </c>
      <c r="J216" s="167">
        <v>0.2</v>
      </c>
      <c r="K216" s="196">
        <v>0</v>
      </c>
      <c r="L216" s="167">
        <v>26.6</v>
      </c>
      <c r="M216" s="168">
        <v>0</v>
      </c>
      <c r="N216" s="196">
        <v>0</v>
      </c>
      <c r="O216" s="168">
        <v>0</v>
      </c>
    </row>
    <row r="217" spans="1:15" ht="51" x14ac:dyDescent="0.2">
      <c r="A217" s="173">
        <v>214</v>
      </c>
      <c r="B217" s="235">
        <v>44207</v>
      </c>
      <c r="C217" s="278" t="s">
        <v>416</v>
      </c>
      <c r="D217" s="278" t="s">
        <v>120</v>
      </c>
      <c r="E217" s="278" t="s">
        <v>145</v>
      </c>
      <c r="F217" s="278" t="s">
        <v>210</v>
      </c>
      <c r="G217" s="278" t="s">
        <v>210</v>
      </c>
      <c r="H217" s="195">
        <v>133</v>
      </c>
      <c r="I217" s="195">
        <v>133</v>
      </c>
      <c r="J217" s="167">
        <v>0.1</v>
      </c>
      <c r="K217" s="196">
        <v>0.1</v>
      </c>
      <c r="L217" s="167">
        <v>13.3</v>
      </c>
      <c r="M217" s="168">
        <v>13.3</v>
      </c>
      <c r="N217" s="196">
        <v>0</v>
      </c>
      <c r="O217" s="168">
        <v>0</v>
      </c>
    </row>
    <row r="218" spans="1:15" ht="63.75" x14ac:dyDescent="0.2">
      <c r="A218" s="173">
        <v>215</v>
      </c>
      <c r="B218" s="235">
        <v>44207</v>
      </c>
      <c r="C218" s="278" t="s">
        <v>417</v>
      </c>
      <c r="D218" s="278" t="s">
        <v>120</v>
      </c>
      <c r="E218" s="278" t="s">
        <v>145</v>
      </c>
      <c r="F218" s="278" t="s">
        <v>210</v>
      </c>
      <c r="G218" s="278" t="s">
        <v>210</v>
      </c>
      <c r="H218" s="195">
        <v>133</v>
      </c>
      <c r="I218" s="195">
        <v>133</v>
      </c>
      <c r="J218" s="167">
        <v>0.1</v>
      </c>
      <c r="K218" s="196">
        <v>0.1</v>
      </c>
      <c r="L218" s="167">
        <v>13.3</v>
      </c>
      <c r="M218" s="168">
        <v>13.3</v>
      </c>
      <c r="N218" s="196">
        <v>0</v>
      </c>
      <c r="O218" s="168">
        <v>0</v>
      </c>
    </row>
    <row r="219" spans="1:15" ht="63.75" x14ac:dyDescent="0.2">
      <c r="A219" s="173">
        <v>216</v>
      </c>
      <c r="B219" s="235">
        <v>44207</v>
      </c>
      <c r="C219" s="278" t="s">
        <v>220</v>
      </c>
      <c r="D219" s="278" t="s">
        <v>120</v>
      </c>
      <c r="E219" s="278" t="s">
        <v>506</v>
      </c>
      <c r="F219" s="278" t="s">
        <v>210</v>
      </c>
      <c r="G219" s="278" t="s">
        <v>210</v>
      </c>
      <c r="H219" s="195">
        <v>133</v>
      </c>
      <c r="I219" s="195">
        <v>133</v>
      </c>
      <c r="J219" s="167">
        <v>0.2</v>
      </c>
      <c r="K219" s="196">
        <v>0</v>
      </c>
      <c r="L219" s="167">
        <v>26.6</v>
      </c>
      <c r="M219" s="168">
        <v>0</v>
      </c>
      <c r="N219" s="196">
        <v>0</v>
      </c>
      <c r="O219" s="168">
        <v>0</v>
      </c>
    </row>
    <row r="220" spans="1:15" ht="51" x14ac:dyDescent="0.2">
      <c r="A220" s="173">
        <v>217</v>
      </c>
      <c r="B220" s="235">
        <v>44216</v>
      </c>
      <c r="C220" s="278" t="s">
        <v>418</v>
      </c>
      <c r="D220" s="278" t="s">
        <v>120</v>
      </c>
      <c r="E220" s="278" t="s">
        <v>145</v>
      </c>
      <c r="F220" s="278" t="s">
        <v>200</v>
      </c>
      <c r="G220" s="278" t="s">
        <v>200</v>
      </c>
      <c r="H220" s="195">
        <v>212</v>
      </c>
      <c r="I220" s="195">
        <v>175</v>
      </c>
      <c r="J220" s="167">
        <v>0.1</v>
      </c>
      <c r="K220" s="196">
        <v>0.1</v>
      </c>
      <c r="L220" s="167">
        <v>21.200000000000003</v>
      </c>
      <c r="M220" s="168">
        <v>17.5</v>
      </c>
      <c r="N220" s="196">
        <v>0</v>
      </c>
      <c r="O220" s="168">
        <v>0</v>
      </c>
    </row>
    <row r="221" spans="1:15" ht="51" x14ac:dyDescent="0.2">
      <c r="A221" s="173">
        <v>218</v>
      </c>
      <c r="B221" s="235">
        <v>44221</v>
      </c>
      <c r="C221" s="278" t="s">
        <v>419</v>
      </c>
      <c r="D221" s="278" t="s">
        <v>120</v>
      </c>
      <c r="E221" s="278" t="s">
        <v>145</v>
      </c>
      <c r="F221" s="278" t="s">
        <v>210</v>
      </c>
      <c r="G221" s="278" t="s">
        <v>210</v>
      </c>
      <c r="H221" s="195">
        <v>133</v>
      </c>
      <c r="I221" s="195">
        <v>133</v>
      </c>
      <c r="J221" s="167">
        <v>0.1</v>
      </c>
      <c r="K221" s="196">
        <v>0.1</v>
      </c>
      <c r="L221" s="167">
        <v>13.3</v>
      </c>
      <c r="M221" s="168">
        <v>13.3</v>
      </c>
      <c r="N221" s="196">
        <v>0</v>
      </c>
      <c r="O221" s="168">
        <v>0</v>
      </c>
    </row>
    <row r="222" spans="1:15" ht="76.5" x14ac:dyDescent="0.2">
      <c r="A222" s="173">
        <v>219</v>
      </c>
      <c r="B222" s="235">
        <v>44221</v>
      </c>
      <c r="C222" s="278" t="s">
        <v>420</v>
      </c>
      <c r="D222" s="278" t="s">
        <v>120</v>
      </c>
      <c r="E222" s="278" t="s">
        <v>145</v>
      </c>
      <c r="F222" s="278" t="s">
        <v>210</v>
      </c>
      <c r="G222" s="278" t="s">
        <v>210</v>
      </c>
      <c r="H222" s="195">
        <v>133</v>
      </c>
      <c r="I222" s="195">
        <v>133</v>
      </c>
      <c r="J222" s="167">
        <v>0.1</v>
      </c>
      <c r="K222" s="196">
        <v>0.1</v>
      </c>
      <c r="L222" s="167">
        <v>13.3</v>
      </c>
      <c r="M222" s="168">
        <v>13.3</v>
      </c>
      <c r="N222" s="196">
        <v>0</v>
      </c>
      <c r="O222" s="168">
        <v>0</v>
      </c>
    </row>
    <row r="223" spans="1:15" ht="51" x14ac:dyDescent="0.2">
      <c r="A223" s="173">
        <v>220</v>
      </c>
      <c r="B223" s="235">
        <v>44221</v>
      </c>
      <c r="C223" s="278" t="s">
        <v>421</v>
      </c>
      <c r="D223" s="278" t="s">
        <v>120</v>
      </c>
      <c r="E223" s="278" t="s">
        <v>470</v>
      </c>
      <c r="F223" s="278" t="s">
        <v>210</v>
      </c>
      <c r="G223" s="278" t="s">
        <v>210</v>
      </c>
      <c r="H223" s="195">
        <v>133</v>
      </c>
      <c r="I223" s="195">
        <v>133</v>
      </c>
      <c r="J223" s="167">
        <v>0.2</v>
      </c>
      <c r="K223" s="196">
        <v>0.1</v>
      </c>
      <c r="L223" s="167">
        <v>26.6</v>
      </c>
      <c r="M223" s="168">
        <v>13.3</v>
      </c>
      <c r="N223" s="196">
        <v>0</v>
      </c>
      <c r="O223" s="168">
        <v>0</v>
      </c>
    </row>
    <row r="224" spans="1:15" ht="51" x14ac:dyDescent="0.2">
      <c r="A224" s="173">
        <v>221</v>
      </c>
      <c r="B224" s="235">
        <v>44225</v>
      </c>
      <c r="C224" s="278" t="s">
        <v>422</v>
      </c>
      <c r="D224" s="278" t="s">
        <v>120</v>
      </c>
      <c r="E224" s="278" t="s">
        <v>145</v>
      </c>
      <c r="F224" s="278" t="s">
        <v>210</v>
      </c>
      <c r="G224" s="278" t="s">
        <v>210</v>
      </c>
      <c r="H224" s="195">
        <v>133</v>
      </c>
      <c r="I224" s="195">
        <v>133</v>
      </c>
      <c r="J224" s="167">
        <v>0.1</v>
      </c>
      <c r="K224" s="196">
        <v>0.1</v>
      </c>
      <c r="L224" s="167">
        <v>13.3</v>
      </c>
      <c r="M224" s="168">
        <v>13.3</v>
      </c>
      <c r="N224" s="196">
        <v>0</v>
      </c>
      <c r="O224" s="168">
        <v>0</v>
      </c>
    </row>
    <row r="225" spans="1:15" ht="51" x14ac:dyDescent="0.2">
      <c r="A225" s="173">
        <v>222</v>
      </c>
      <c r="B225" s="235">
        <v>44231</v>
      </c>
      <c r="C225" s="278" t="s">
        <v>423</v>
      </c>
      <c r="D225" s="278" t="s">
        <v>120</v>
      </c>
      <c r="E225" s="278" t="s">
        <v>145</v>
      </c>
      <c r="F225" s="278" t="s">
        <v>210</v>
      </c>
      <c r="G225" s="278" t="s">
        <v>210</v>
      </c>
      <c r="H225" s="195">
        <v>133</v>
      </c>
      <c r="I225" s="195">
        <v>133</v>
      </c>
      <c r="J225" s="167">
        <v>0.1</v>
      </c>
      <c r="K225" s="196">
        <v>0.1</v>
      </c>
      <c r="L225" s="167">
        <v>13.3</v>
      </c>
      <c r="M225" s="168">
        <v>13.3</v>
      </c>
      <c r="N225" s="196">
        <v>0</v>
      </c>
      <c r="O225" s="168">
        <v>0</v>
      </c>
    </row>
    <row r="226" spans="1:15" ht="63.75" x14ac:dyDescent="0.2">
      <c r="A226" s="173">
        <v>223</v>
      </c>
      <c r="B226" s="235">
        <v>44231</v>
      </c>
      <c r="C226" s="278" t="s">
        <v>424</v>
      </c>
      <c r="D226" s="278" t="s">
        <v>120</v>
      </c>
      <c r="E226" s="278" t="s">
        <v>506</v>
      </c>
      <c r="F226" s="278" t="s">
        <v>210</v>
      </c>
      <c r="G226" s="278" t="s">
        <v>210</v>
      </c>
      <c r="H226" s="195">
        <v>133</v>
      </c>
      <c r="I226" s="195">
        <v>133</v>
      </c>
      <c r="J226" s="167">
        <v>0.2</v>
      </c>
      <c r="K226" s="196">
        <v>0</v>
      </c>
      <c r="L226" s="167">
        <v>26.6</v>
      </c>
      <c r="M226" s="168">
        <v>0</v>
      </c>
      <c r="N226" s="196">
        <v>0</v>
      </c>
      <c r="O226" s="168">
        <v>0</v>
      </c>
    </row>
    <row r="227" spans="1:15" ht="63.75" x14ac:dyDescent="0.2">
      <c r="A227" s="173">
        <v>224</v>
      </c>
      <c r="B227" s="235">
        <v>44232</v>
      </c>
      <c r="C227" s="278" t="s">
        <v>425</v>
      </c>
      <c r="D227" s="278" t="s">
        <v>120</v>
      </c>
      <c r="E227" s="278" t="s">
        <v>145</v>
      </c>
      <c r="F227" s="278" t="s">
        <v>210</v>
      </c>
      <c r="G227" s="278" t="s">
        <v>210</v>
      </c>
      <c r="H227" s="195">
        <v>133</v>
      </c>
      <c r="I227" s="195">
        <v>133</v>
      </c>
      <c r="J227" s="167">
        <v>0.2</v>
      </c>
      <c r="K227" s="196">
        <v>0.2</v>
      </c>
      <c r="L227" s="167">
        <v>26.6</v>
      </c>
      <c r="M227" s="168">
        <v>26.6</v>
      </c>
      <c r="N227" s="196">
        <v>0</v>
      </c>
      <c r="O227" s="168">
        <v>0</v>
      </c>
    </row>
    <row r="228" spans="1:15" ht="63.75" x14ac:dyDescent="0.2">
      <c r="A228" s="173">
        <v>225</v>
      </c>
      <c r="B228" s="235">
        <v>44235</v>
      </c>
      <c r="C228" s="278" t="s">
        <v>426</v>
      </c>
      <c r="D228" s="278" t="s">
        <v>120</v>
      </c>
      <c r="E228" s="278" t="s">
        <v>145</v>
      </c>
      <c r="F228" s="278" t="s">
        <v>210</v>
      </c>
      <c r="G228" s="278" t="s">
        <v>210</v>
      </c>
      <c r="H228" s="195">
        <v>133</v>
      </c>
      <c r="I228" s="195">
        <v>133</v>
      </c>
      <c r="J228" s="167">
        <v>0.2</v>
      </c>
      <c r="K228" s="196">
        <v>0.2</v>
      </c>
      <c r="L228" s="167">
        <v>26.6</v>
      </c>
      <c r="M228" s="168">
        <v>26.6</v>
      </c>
      <c r="N228" s="196">
        <v>0</v>
      </c>
      <c r="O228" s="168">
        <v>0</v>
      </c>
    </row>
    <row r="229" spans="1:15" ht="51" x14ac:dyDescent="0.2">
      <c r="A229" s="173">
        <v>226</v>
      </c>
      <c r="B229" s="235">
        <v>44237</v>
      </c>
      <c r="C229" s="278" t="s">
        <v>427</v>
      </c>
      <c r="D229" s="278" t="s">
        <v>304</v>
      </c>
      <c r="E229" s="278" t="s">
        <v>145</v>
      </c>
      <c r="F229" s="278" t="s">
        <v>210</v>
      </c>
      <c r="G229" s="278" t="s">
        <v>210</v>
      </c>
      <c r="H229" s="195">
        <v>133</v>
      </c>
      <c r="I229" s="195">
        <v>133</v>
      </c>
      <c r="J229" s="167">
        <v>0.2</v>
      </c>
      <c r="K229" s="196">
        <v>0.2</v>
      </c>
      <c r="L229" s="167">
        <v>26.6</v>
      </c>
      <c r="M229" s="168">
        <v>26.6</v>
      </c>
      <c r="N229" s="196">
        <v>0</v>
      </c>
      <c r="O229" s="168">
        <v>0</v>
      </c>
    </row>
    <row r="230" spans="1:15" ht="38.25" x14ac:dyDescent="0.2">
      <c r="A230" s="173">
        <v>227</v>
      </c>
      <c r="B230" s="235">
        <v>44237</v>
      </c>
      <c r="C230" s="278" t="s">
        <v>428</v>
      </c>
      <c r="D230" s="278" t="s">
        <v>120</v>
      </c>
      <c r="E230" s="278" t="s">
        <v>145</v>
      </c>
      <c r="F230" s="278" t="s">
        <v>210</v>
      </c>
      <c r="G230" s="278" t="s">
        <v>210</v>
      </c>
      <c r="H230" s="195">
        <v>133</v>
      </c>
      <c r="I230" s="195">
        <v>133</v>
      </c>
      <c r="J230" s="167">
        <v>0.1</v>
      </c>
      <c r="K230" s="196">
        <v>0.1</v>
      </c>
      <c r="L230" s="167">
        <v>13.3</v>
      </c>
      <c r="M230" s="168">
        <v>13.3</v>
      </c>
      <c r="N230" s="196">
        <v>0</v>
      </c>
      <c r="O230" s="168">
        <v>0</v>
      </c>
    </row>
    <row r="231" spans="1:15" ht="51" x14ac:dyDescent="0.2">
      <c r="A231" s="173">
        <v>228</v>
      </c>
      <c r="B231" s="235">
        <v>44237</v>
      </c>
      <c r="C231" s="278" t="s">
        <v>429</v>
      </c>
      <c r="D231" s="278" t="s">
        <v>120</v>
      </c>
      <c r="E231" s="278" t="s">
        <v>145</v>
      </c>
      <c r="F231" s="278" t="s">
        <v>210</v>
      </c>
      <c r="G231" s="278" t="s">
        <v>210</v>
      </c>
      <c r="H231" s="195">
        <v>133</v>
      </c>
      <c r="I231" s="195">
        <v>133</v>
      </c>
      <c r="J231" s="167">
        <v>0.1</v>
      </c>
      <c r="K231" s="196">
        <v>0.1</v>
      </c>
      <c r="L231" s="167">
        <v>13.3</v>
      </c>
      <c r="M231" s="168">
        <v>13.3</v>
      </c>
      <c r="N231" s="196">
        <v>0</v>
      </c>
      <c r="O231" s="168">
        <v>0</v>
      </c>
    </row>
    <row r="232" spans="1:15" ht="38.25" x14ac:dyDescent="0.2">
      <c r="A232" s="173">
        <v>229</v>
      </c>
      <c r="B232" s="235">
        <v>44237</v>
      </c>
      <c r="C232" s="278" t="s">
        <v>430</v>
      </c>
      <c r="D232" s="278" t="s">
        <v>120</v>
      </c>
      <c r="E232" s="278" t="s">
        <v>145</v>
      </c>
      <c r="F232" s="278" t="s">
        <v>210</v>
      </c>
      <c r="G232" s="278" t="s">
        <v>210</v>
      </c>
      <c r="H232" s="195">
        <v>133</v>
      </c>
      <c r="I232" s="195">
        <v>133</v>
      </c>
      <c r="J232" s="167">
        <v>0.2</v>
      </c>
      <c r="K232" s="196">
        <v>0.2</v>
      </c>
      <c r="L232" s="167">
        <v>26.6</v>
      </c>
      <c r="M232" s="168">
        <v>26.6</v>
      </c>
      <c r="N232" s="196">
        <v>0</v>
      </c>
      <c r="O232" s="168">
        <v>0</v>
      </c>
    </row>
    <row r="233" spans="1:15" ht="51" x14ac:dyDescent="0.2">
      <c r="A233" s="173">
        <v>230</v>
      </c>
      <c r="B233" s="235">
        <v>44239</v>
      </c>
      <c r="C233" s="278" t="s">
        <v>431</v>
      </c>
      <c r="D233" s="278" t="s">
        <v>120</v>
      </c>
      <c r="E233" s="278" t="s">
        <v>145</v>
      </c>
      <c r="F233" s="278" t="s">
        <v>210</v>
      </c>
      <c r="G233" s="278" t="s">
        <v>210</v>
      </c>
      <c r="H233" s="195">
        <v>133</v>
      </c>
      <c r="I233" s="195">
        <v>133</v>
      </c>
      <c r="J233" s="167">
        <v>0.1</v>
      </c>
      <c r="K233" s="196">
        <v>0.1</v>
      </c>
      <c r="L233" s="167">
        <v>13.3</v>
      </c>
      <c r="M233" s="168">
        <v>13.3</v>
      </c>
      <c r="N233" s="196">
        <v>0</v>
      </c>
      <c r="O233" s="168">
        <v>0</v>
      </c>
    </row>
    <row r="234" spans="1:15" ht="51" x14ac:dyDescent="0.2">
      <c r="A234" s="173">
        <v>231</v>
      </c>
      <c r="B234" s="235">
        <v>44245</v>
      </c>
      <c r="C234" s="278" t="s">
        <v>432</v>
      </c>
      <c r="D234" s="278" t="s">
        <v>120</v>
      </c>
      <c r="E234" s="278" t="s">
        <v>145</v>
      </c>
      <c r="F234" s="278" t="s">
        <v>210</v>
      </c>
      <c r="G234" s="278" t="s">
        <v>210</v>
      </c>
      <c r="H234" s="195">
        <v>133</v>
      </c>
      <c r="I234" s="195">
        <v>133</v>
      </c>
      <c r="J234" s="167">
        <v>0.1</v>
      </c>
      <c r="K234" s="196">
        <v>0.1</v>
      </c>
      <c r="L234" s="167">
        <v>13.3</v>
      </c>
      <c r="M234" s="168">
        <v>13.3</v>
      </c>
      <c r="N234" s="196">
        <v>0</v>
      </c>
      <c r="O234" s="168">
        <v>0</v>
      </c>
    </row>
    <row r="235" spans="1:15" ht="51" x14ac:dyDescent="0.2">
      <c r="A235" s="173">
        <v>232</v>
      </c>
      <c r="B235" s="235">
        <v>44252</v>
      </c>
      <c r="C235" s="278" t="s">
        <v>433</v>
      </c>
      <c r="D235" s="278" t="s">
        <v>120</v>
      </c>
      <c r="E235" s="278" t="s">
        <v>145</v>
      </c>
      <c r="F235" s="278" t="s">
        <v>210</v>
      </c>
      <c r="G235" s="278" t="s">
        <v>210</v>
      </c>
      <c r="H235" s="195">
        <v>133</v>
      </c>
      <c r="I235" s="195">
        <v>133</v>
      </c>
      <c r="J235" s="167">
        <v>0.1</v>
      </c>
      <c r="K235" s="196">
        <v>0.1</v>
      </c>
      <c r="L235" s="167">
        <v>13.3</v>
      </c>
      <c r="M235" s="168">
        <v>13.3</v>
      </c>
      <c r="N235" s="196">
        <v>0</v>
      </c>
      <c r="O235" s="168">
        <v>0</v>
      </c>
    </row>
    <row r="236" spans="1:15" x14ac:dyDescent="0.2">
      <c r="A236" s="173">
        <v>233</v>
      </c>
      <c r="B236" s="235" t="s">
        <v>120</v>
      </c>
      <c r="C236" s="278" t="s">
        <v>434</v>
      </c>
      <c r="D236" s="278" t="s">
        <v>219</v>
      </c>
      <c r="E236" s="278" t="s">
        <v>145</v>
      </c>
      <c r="F236" s="278" t="s">
        <v>210</v>
      </c>
      <c r="G236" s="278" t="s">
        <v>210</v>
      </c>
      <c r="H236" s="195">
        <v>133</v>
      </c>
      <c r="I236" s="195">
        <v>133</v>
      </c>
      <c r="J236" s="167">
        <v>0.5</v>
      </c>
      <c r="K236" s="196">
        <v>0.5</v>
      </c>
      <c r="L236" s="167">
        <v>66.5</v>
      </c>
      <c r="M236" s="168">
        <v>66.5</v>
      </c>
      <c r="N236" s="196">
        <v>0</v>
      </c>
      <c r="O236" s="168">
        <v>0</v>
      </c>
    </row>
    <row r="237" spans="1:15" x14ac:dyDescent="0.2">
      <c r="A237" s="173">
        <v>234</v>
      </c>
      <c r="B237" s="235" t="s">
        <v>120</v>
      </c>
      <c r="C237" s="278" t="s">
        <v>323</v>
      </c>
      <c r="D237" s="278" t="s">
        <v>219</v>
      </c>
      <c r="E237" s="278" t="s">
        <v>145</v>
      </c>
      <c r="F237" s="278" t="s">
        <v>200</v>
      </c>
      <c r="G237" s="278" t="s">
        <v>200</v>
      </c>
      <c r="H237" s="195">
        <v>212</v>
      </c>
      <c r="I237" s="195">
        <v>175</v>
      </c>
      <c r="J237" s="167">
        <v>0.4</v>
      </c>
      <c r="K237" s="196">
        <v>0.4</v>
      </c>
      <c r="L237" s="167">
        <v>84.800000000000011</v>
      </c>
      <c r="M237" s="168">
        <v>70</v>
      </c>
      <c r="N237" s="196">
        <v>0</v>
      </c>
      <c r="O237" s="168">
        <v>0</v>
      </c>
    </row>
    <row r="238" spans="1:15" x14ac:dyDescent="0.2">
      <c r="A238" s="173">
        <v>235</v>
      </c>
      <c r="B238" s="235" t="s">
        <v>120</v>
      </c>
      <c r="C238" s="278" t="s">
        <v>323</v>
      </c>
      <c r="D238" s="278" t="s">
        <v>219</v>
      </c>
      <c r="E238" s="278" t="s">
        <v>145</v>
      </c>
      <c r="F238" s="278" t="s">
        <v>205</v>
      </c>
      <c r="G238" s="278" t="s">
        <v>205</v>
      </c>
      <c r="H238" s="195">
        <v>175</v>
      </c>
      <c r="I238" s="195">
        <v>175</v>
      </c>
      <c r="J238" s="167">
        <v>0.4</v>
      </c>
      <c r="K238" s="196">
        <v>0.4</v>
      </c>
      <c r="L238" s="167">
        <v>70</v>
      </c>
      <c r="M238" s="168">
        <v>70</v>
      </c>
      <c r="N238" s="196">
        <v>0</v>
      </c>
      <c r="O238" s="168">
        <v>0</v>
      </c>
    </row>
    <row r="239" spans="1:15" x14ac:dyDescent="0.2">
      <c r="A239" s="173">
        <v>236</v>
      </c>
      <c r="B239" s="235" t="s">
        <v>120</v>
      </c>
      <c r="C239" s="278" t="s">
        <v>323</v>
      </c>
      <c r="D239" s="278" t="s">
        <v>219</v>
      </c>
      <c r="E239" s="278" t="s">
        <v>145</v>
      </c>
      <c r="F239" s="278" t="s">
        <v>194</v>
      </c>
      <c r="G239" s="278" t="s">
        <v>194</v>
      </c>
      <c r="H239" s="195">
        <v>260</v>
      </c>
      <c r="I239" s="195">
        <v>260</v>
      </c>
      <c r="J239" s="167">
        <v>0.4</v>
      </c>
      <c r="K239" s="196">
        <v>0.4</v>
      </c>
      <c r="L239" s="167">
        <v>104</v>
      </c>
      <c r="M239" s="168">
        <v>104</v>
      </c>
      <c r="N239" s="196">
        <v>0</v>
      </c>
      <c r="O239" s="168">
        <v>0</v>
      </c>
    </row>
    <row r="240" spans="1:15" x14ac:dyDescent="0.2">
      <c r="A240" s="173">
        <v>237</v>
      </c>
      <c r="B240" s="235" t="s">
        <v>120</v>
      </c>
      <c r="C240" s="278" t="s">
        <v>311</v>
      </c>
      <c r="D240" s="278" t="s">
        <v>219</v>
      </c>
      <c r="E240" s="278" t="s">
        <v>145</v>
      </c>
      <c r="F240" s="278" t="s">
        <v>210</v>
      </c>
      <c r="G240" s="278" t="s">
        <v>210</v>
      </c>
      <c r="H240" s="195">
        <v>133</v>
      </c>
      <c r="I240" s="195">
        <v>133</v>
      </c>
      <c r="J240" s="167">
        <v>0.4</v>
      </c>
      <c r="K240" s="196">
        <v>0.4</v>
      </c>
      <c r="L240" s="167">
        <v>53.2</v>
      </c>
      <c r="M240" s="168">
        <v>53.2</v>
      </c>
      <c r="N240" s="196">
        <v>0</v>
      </c>
      <c r="O240" s="168">
        <v>0</v>
      </c>
    </row>
    <row r="241" spans="1:15" x14ac:dyDescent="0.2">
      <c r="A241" s="173">
        <v>238</v>
      </c>
      <c r="B241" s="235" t="s">
        <v>120</v>
      </c>
      <c r="C241" s="278" t="s">
        <v>315</v>
      </c>
      <c r="D241" s="278" t="s">
        <v>219</v>
      </c>
      <c r="E241" s="278" t="s">
        <v>145</v>
      </c>
      <c r="F241" s="278" t="s">
        <v>200</v>
      </c>
      <c r="G241" s="278" t="s">
        <v>200</v>
      </c>
      <c r="H241" s="195">
        <v>212</v>
      </c>
      <c r="I241" s="195">
        <v>175</v>
      </c>
      <c r="J241" s="167">
        <v>0.3</v>
      </c>
      <c r="K241" s="196">
        <v>0.3</v>
      </c>
      <c r="L241" s="167">
        <v>63.599999999999994</v>
      </c>
      <c r="M241" s="168">
        <v>52.5</v>
      </c>
      <c r="N241" s="196">
        <v>0</v>
      </c>
      <c r="O241" s="168">
        <v>0</v>
      </c>
    </row>
    <row r="242" spans="1:15" x14ac:dyDescent="0.2">
      <c r="A242" s="173">
        <v>239</v>
      </c>
      <c r="B242" s="235" t="s">
        <v>120</v>
      </c>
      <c r="C242" s="278" t="s">
        <v>299</v>
      </c>
      <c r="D242" s="278" t="s">
        <v>219</v>
      </c>
      <c r="E242" s="278" t="s">
        <v>145</v>
      </c>
      <c r="F242" s="278" t="s">
        <v>205</v>
      </c>
      <c r="G242" s="278" t="s">
        <v>205</v>
      </c>
      <c r="H242" s="195">
        <v>175</v>
      </c>
      <c r="I242" s="195">
        <v>175</v>
      </c>
      <c r="J242" s="167">
        <v>0.5</v>
      </c>
      <c r="K242" s="196">
        <v>0.5</v>
      </c>
      <c r="L242" s="167">
        <v>87.5</v>
      </c>
      <c r="M242" s="168">
        <v>87.5</v>
      </c>
      <c r="N242" s="196">
        <v>0</v>
      </c>
      <c r="O242" s="168">
        <v>0</v>
      </c>
    </row>
    <row r="243" spans="1:15" x14ac:dyDescent="0.2">
      <c r="A243" s="173">
        <v>240</v>
      </c>
      <c r="B243" s="235" t="s">
        <v>120</v>
      </c>
      <c r="C243" s="278" t="s">
        <v>315</v>
      </c>
      <c r="D243" s="278" t="s">
        <v>219</v>
      </c>
      <c r="E243" s="278" t="s">
        <v>145</v>
      </c>
      <c r="F243" s="278" t="s">
        <v>194</v>
      </c>
      <c r="G243" s="278" t="s">
        <v>194</v>
      </c>
      <c r="H243" s="195">
        <v>260</v>
      </c>
      <c r="I243" s="195">
        <v>260</v>
      </c>
      <c r="J243" s="167">
        <v>0.3</v>
      </c>
      <c r="K243" s="196">
        <v>0.3</v>
      </c>
      <c r="L243" s="167">
        <v>78</v>
      </c>
      <c r="M243" s="168">
        <v>78</v>
      </c>
      <c r="N243" s="196">
        <v>0</v>
      </c>
      <c r="O243" s="168">
        <v>0</v>
      </c>
    </row>
    <row r="244" spans="1:15" x14ac:dyDescent="0.2">
      <c r="A244" s="173">
        <v>241</v>
      </c>
      <c r="B244" s="235" t="s">
        <v>120</v>
      </c>
      <c r="C244" s="278" t="s">
        <v>435</v>
      </c>
      <c r="D244" s="278" t="s">
        <v>304</v>
      </c>
      <c r="E244" s="278" t="s">
        <v>145</v>
      </c>
      <c r="F244" s="278" t="s">
        <v>210</v>
      </c>
      <c r="G244" s="278" t="s">
        <v>210</v>
      </c>
      <c r="H244" s="195">
        <v>133</v>
      </c>
      <c r="I244" s="195">
        <v>133</v>
      </c>
      <c r="J244" s="167">
        <v>0.7</v>
      </c>
      <c r="K244" s="196">
        <v>0.7</v>
      </c>
      <c r="L244" s="167">
        <v>93.1</v>
      </c>
      <c r="M244" s="168">
        <v>93.1</v>
      </c>
      <c r="N244" s="196">
        <v>0</v>
      </c>
      <c r="O244" s="168">
        <v>0</v>
      </c>
    </row>
    <row r="245" spans="1:15" x14ac:dyDescent="0.2">
      <c r="A245" s="173">
        <v>242</v>
      </c>
      <c r="B245" s="235" t="s">
        <v>120</v>
      </c>
      <c r="C245" s="278" t="s">
        <v>306</v>
      </c>
      <c r="D245" s="278" t="s">
        <v>222</v>
      </c>
      <c r="E245" s="278" t="s">
        <v>145</v>
      </c>
      <c r="F245" s="278" t="s">
        <v>210</v>
      </c>
      <c r="G245" s="278" t="s">
        <v>210</v>
      </c>
      <c r="H245" s="195">
        <v>133</v>
      </c>
      <c r="I245" s="195">
        <v>133</v>
      </c>
      <c r="J245" s="167">
        <v>0.1</v>
      </c>
      <c r="K245" s="196">
        <v>0.1</v>
      </c>
      <c r="L245" s="167">
        <v>13.3</v>
      </c>
      <c r="M245" s="168">
        <v>13.3</v>
      </c>
      <c r="N245" s="196">
        <v>0</v>
      </c>
      <c r="O245" s="168">
        <v>0</v>
      </c>
    </row>
    <row r="246" spans="1:15" x14ac:dyDescent="0.2">
      <c r="A246" s="173">
        <v>243</v>
      </c>
      <c r="B246" s="235" t="s">
        <v>120</v>
      </c>
      <c r="C246" s="278" t="s">
        <v>307</v>
      </c>
      <c r="D246" s="278" t="s">
        <v>309</v>
      </c>
      <c r="E246" s="278" t="s">
        <v>145</v>
      </c>
      <c r="F246" s="278" t="s">
        <v>210</v>
      </c>
      <c r="G246" s="278" t="s">
        <v>210</v>
      </c>
      <c r="H246" s="195">
        <v>133</v>
      </c>
      <c r="I246" s="195">
        <v>133</v>
      </c>
      <c r="J246" s="167">
        <v>0.2</v>
      </c>
      <c r="K246" s="196">
        <v>0.2</v>
      </c>
      <c r="L246" s="167">
        <v>26.6</v>
      </c>
      <c r="M246" s="168">
        <v>26.6</v>
      </c>
      <c r="N246" s="196">
        <v>0</v>
      </c>
      <c r="O246" s="168">
        <v>0</v>
      </c>
    </row>
    <row r="247" spans="1:15" ht="51" x14ac:dyDescent="0.2">
      <c r="A247" s="173">
        <v>244</v>
      </c>
      <c r="B247" s="235" t="s">
        <v>120</v>
      </c>
      <c r="C247" s="278" t="s">
        <v>307</v>
      </c>
      <c r="D247" s="278" t="s">
        <v>314</v>
      </c>
      <c r="E247" s="278" t="s">
        <v>491</v>
      </c>
      <c r="F247" s="278" t="s">
        <v>210</v>
      </c>
      <c r="G247" s="278" t="s">
        <v>210</v>
      </c>
      <c r="H247" s="195">
        <v>133</v>
      </c>
      <c r="I247" s="195">
        <v>133</v>
      </c>
      <c r="J247" s="167">
        <v>0.2</v>
      </c>
      <c r="K247" s="196">
        <v>0</v>
      </c>
      <c r="L247" s="167">
        <v>26.6</v>
      </c>
      <c r="M247" s="168">
        <v>0</v>
      </c>
      <c r="N247" s="196">
        <v>0</v>
      </c>
      <c r="O247" s="168">
        <v>0</v>
      </c>
    </row>
    <row r="248" spans="1:15" x14ac:dyDescent="0.2">
      <c r="A248" s="173">
        <v>245</v>
      </c>
      <c r="B248" s="235" t="s">
        <v>120</v>
      </c>
      <c r="C248" s="278" t="s">
        <v>306</v>
      </c>
      <c r="D248" s="278" t="s">
        <v>316</v>
      </c>
      <c r="E248" s="278" t="s">
        <v>145</v>
      </c>
      <c r="F248" s="278" t="s">
        <v>210</v>
      </c>
      <c r="G248" s="278" t="s">
        <v>210</v>
      </c>
      <c r="H248" s="195">
        <v>133</v>
      </c>
      <c r="I248" s="195">
        <v>133</v>
      </c>
      <c r="J248" s="167">
        <v>0.1</v>
      </c>
      <c r="K248" s="196">
        <v>0.1</v>
      </c>
      <c r="L248" s="167">
        <v>13.3</v>
      </c>
      <c r="M248" s="168">
        <v>13.3</v>
      </c>
      <c r="N248" s="196">
        <v>0</v>
      </c>
      <c r="O248" s="168">
        <v>0</v>
      </c>
    </row>
    <row r="249" spans="1:15" x14ac:dyDescent="0.2">
      <c r="A249" s="173">
        <v>246</v>
      </c>
      <c r="B249" s="235" t="s">
        <v>120</v>
      </c>
      <c r="C249" s="278" t="s">
        <v>303</v>
      </c>
      <c r="D249" s="278" t="s">
        <v>230</v>
      </c>
      <c r="E249" s="278" t="s">
        <v>145</v>
      </c>
      <c r="F249" s="278" t="s">
        <v>210</v>
      </c>
      <c r="G249" s="278" t="s">
        <v>210</v>
      </c>
      <c r="H249" s="195">
        <v>133</v>
      </c>
      <c r="I249" s="195">
        <v>133</v>
      </c>
      <c r="J249" s="167">
        <v>0.2</v>
      </c>
      <c r="K249" s="196">
        <v>0.2</v>
      </c>
      <c r="L249" s="167">
        <v>26.6</v>
      </c>
      <c r="M249" s="168">
        <v>26.6</v>
      </c>
      <c r="N249" s="196">
        <v>0</v>
      </c>
      <c r="O249" s="168">
        <v>0</v>
      </c>
    </row>
    <row r="250" spans="1:15" x14ac:dyDescent="0.2">
      <c r="A250" s="173">
        <v>247</v>
      </c>
      <c r="B250" s="235" t="s">
        <v>120</v>
      </c>
      <c r="C250" s="278" t="s">
        <v>307</v>
      </c>
      <c r="D250" s="278" t="s">
        <v>230</v>
      </c>
      <c r="E250" s="278" t="s">
        <v>145</v>
      </c>
      <c r="F250" s="278" t="s">
        <v>210</v>
      </c>
      <c r="G250" s="278" t="s">
        <v>210</v>
      </c>
      <c r="H250" s="195">
        <v>133</v>
      </c>
      <c r="I250" s="195">
        <v>133</v>
      </c>
      <c r="J250" s="167">
        <v>0.2</v>
      </c>
      <c r="K250" s="196">
        <v>0.2</v>
      </c>
      <c r="L250" s="167">
        <v>26.6</v>
      </c>
      <c r="M250" s="168">
        <v>26.6</v>
      </c>
      <c r="N250" s="196">
        <v>0</v>
      </c>
      <c r="O250" s="168">
        <v>0</v>
      </c>
    </row>
    <row r="251" spans="1:15" x14ac:dyDescent="0.2">
      <c r="A251" s="173">
        <v>248</v>
      </c>
      <c r="B251" s="235" t="s">
        <v>120</v>
      </c>
      <c r="C251" s="278" t="s">
        <v>306</v>
      </c>
      <c r="D251" s="278" t="s">
        <v>436</v>
      </c>
      <c r="E251" s="278" t="s">
        <v>145</v>
      </c>
      <c r="F251" s="278" t="s">
        <v>210</v>
      </c>
      <c r="G251" s="278" t="s">
        <v>210</v>
      </c>
      <c r="H251" s="195">
        <v>133</v>
      </c>
      <c r="I251" s="195">
        <v>133</v>
      </c>
      <c r="J251" s="167">
        <v>0.1</v>
      </c>
      <c r="K251" s="196">
        <v>0.1</v>
      </c>
      <c r="L251" s="167">
        <v>13.3</v>
      </c>
      <c r="M251" s="168">
        <v>13.3</v>
      </c>
      <c r="N251" s="196">
        <v>0</v>
      </c>
      <c r="O251" s="168">
        <v>0</v>
      </c>
    </row>
    <row r="252" spans="1:15" x14ac:dyDescent="0.2">
      <c r="A252" s="173">
        <v>249</v>
      </c>
      <c r="B252" s="235" t="s">
        <v>120</v>
      </c>
      <c r="C252" s="278" t="s">
        <v>334</v>
      </c>
      <c r="D252" s="278" t="s">
        <v>335</v>
      </c>
      <c r="E252" s="278" t="s">
        <v>120</v>
      </c>
      <c r="F252" s="278" t="s">
        <v>210</v>
      </c>
      <c r="G252" s="278" t="s">
        <v>210</v>
      </c>
      <c r="H252" s="195">
        <v>133</v>
      </c>
      <c r="I252" s="195">
        <v>133</v>
      </c>
      <c r="J252" s="167">
        <v>0.1</v>
      </c>
      <c r="K252" s="196">
        <v>0.1</v>
      </c>
      <c r="L252" s="167">
        <v>13.3</v>
      </c>
      <c r="M252" s="168">
        <v>13.3</v>
      </c>
      <c r="N252" s="196">
        <v>0</v>
      </c>
      <c r="O252" s="168">
        <v>0</v>
      </c>
    </row>
    <row r="253" spans="1:15" ht="38.25" x14ac:dyDescent="0.2">
      <c r="A253" s="173">
        <v>250</v>
      </c>
      <c r="B253" s="235" t="s">
        <v>120</v>
      </c>
      <c r="C253" s="278" t="s">
        <v>437</v>
      </c>
      <c r="D253" s="278" t="s">
        <v>120</v>
      </c>
      <c r="E253" s="278" t="s">
        <v>475</v>
      </c>
      <c r="F253" s="278" t="s">
        <v>194</v>
      </c>
      <c r="G253" s="278" t="s">
        <v>194</v>
      </c>
      <c r="H253" s="195">
        <v>260</v>
      </c>
      <c r="I253" s="195">
        <v>260</v>
      </c>
      <c r="J253" s="167">
        <v>0.4</v>
      </c>
      <c r="K253" s="196">
        <v>0.3</v>
      </c>
      <c r="L253" s="167">
        <v>104</v>
      </c>
      <c r="M253" s="168">
        <v>78</v>
      </c>
      <c r="N253" s="196">
        <v>0</v>
      </c>
      <c r="O253" s="168">
        <v>0</v>
      </c>
    </row>
    <row r="254" spans="1:15" ht="51" x14ac:dyDescent="0.2">
      <c r="A254" s="173">
        <v>251</v>
      </c>
      <c r="B254" s="235" t="s">
        <v>120</v>
      </c>
      <c r="C254" s="278" t="s">
        <v>438</v>
      </c>
      <c r="D254" s="278" t="s">
        <v>120</v>
      </c>
      <c r="E254" s="278" t="s">
        <v>475</v>
      </c>
      <c r="F254" s="278" t="s">
        <v>120</v>
      </c>
      <c r="G254" s="278">
        <v>0</v>
      </c>
      <c r="H254" s="195">
        <v>0</v>
      </c>
      <c r="I254" s="195">
        <v>0</v>
      </c>
      <c r="J254" s="167">
        <v>0</v>
      </c>
      <c r="K254" s="196">
        <v>0</v>
      </c>
      <c r="L254" s="167">
        <v>0</v>
      </c>
      <c r="M254" s="168">
        <v>0</v>
      </c>
      <c r="N254" s="196">
        <v>425.6</v>
      </c>
      <c r="O254" s="168">
        <v>350</v>
      </c>
    </row>
    <row r="255" spans="1:15" ht="63.75" x14ac:dyDescent="0.2">
      <c r="A255" s="173" t="s">
        <v>120</v>
      </c>
      <c r="B255" s="235" t="s">
        <v>120</v>
      </c>
      <c r="C255" s="278" t="s">
        <v>469</v>
      </c>
      <c r="D255" s="278" t="s">
        <v>476</v>
      </c>
      <c r="E255" s="278" t="s">
        <v>468</v>
      </c>
      <c r="F255" s="278" t="s">
        <v>120</v>
      </c>
      <c r="G255" s="278">
        <v>0</v>
      </c>
      <c r="H255" s="195">
        <v>0</v>
      </c>
      <c r="I255" s="195">
        <v>0</v>
      </c>
      <c r="J255" s="167">
        <v>0</v>
      </c>
      <c r="K255" s="196">
        <v>0</v>
      </c>
      <c r="L255" s="167">
        <v>0</v>
      </c>
      <c r="M255" s="168">
        <v>-500</v>
      </c>
      <c r="N255" s="196">
        <v>0</v>
      </c>
      <c r="O255" s="168">
        <v>0</v>
      </c>
    </row>
    <row r="256" spans="1:15" x14ac:dyDescent="0.2">
      <c r="A256" s="173" t="s">
        <v>145</v>
      </c>
      <c r="B256" s="278"/>
      <c r="C256" s="278"/>
      <c r="D256" s="278"/>
      <c r="E256" s="278"/>
      <c r="F256" s="278"/>
      <c r="G256" s="278"/>
      <c r="H256" s="278"/>
      <c r="I256" s="278"/>
      <c r="J256" s="169">
        <v>63.000000000000142</v>
      </c>
      <c r="K256" s="197">
        <v>56.200000000000088</v>
      </c>
      <c r="L256" s="169">
        <v>8691.2000000000171</v>
      </c>
      <c r="M256" s="170">
        <v>7055.0000000000118</v>
      </c>
      <c r="N256" s="197">
        <v>432.35</v>
      </c>
      <c r="O256" s="170">
        <v>356.75</v>
      </c>
    </row>
  </sheetData>
  <mergeCells count="1">
    <mergeCell ref="A1:J1"/>
  </mergeCells>
  <conditionalFormatting sqref="G4:G4000">
    <cfRule type="expression" dxfId="333" priority="2">
      <formula>AND($F4&lt;&gt;$G4,$F4&lt;&gt;"(blank)")</formula>
    </cfRule>
  </conditionalFormatting>
  <conditionalFormatting sqref="I4:I4000">
    <cfRule type="expression" dxfId="332" priority="3">
      <formula>AND($H4&lt;&gt;$I4,$H4&lt;&gt;"(blank)")</formula>
    </cfRule>
  </conditionalFormatting>
  <conditionalFormatting pivot="1" sqref="K4:K256">
    <cfRule type="expression" dxfId="331" priority="4">
      <formula>AND($J4&lt;&gt;$K4,$J4&lt;&gt;"(blank)")</formula>
    </cfRule>
  </conditionalFormatting>
  <conditionalFormatting pivot="1" sqref="M4:M256">
    <cfRule type="expression" dxfId="330" priority="5">
      <formula>AND($L4&lt;&gt;$M4,$L4&lt;&gt;"(blank)")</formula>
    </cfRule>
  </conditionalFormatting>
  <conditionalFormatting pivot="1" sqref="O4:O256">
    <cfRule type="expression" dxfId="329" priority="6">
      <formula>AND($N4&lt;&gt;$O4,$N4&lt;&gt;"(blank)")</formula>
    </cfRule>
  </conditionalFormatting>
  <conditionalFormatting sqref="C4:I4000">
    <cfRule type="containsText" dxfId="328" priority="7" operator="containsText" text="(blank)">
      <formula>NOT(ISERROR(SEARCH("(blank)",C4)))</formula>
    </cfRule>
    <cfRule type="cellIs" dxfId="327" priority="8" operator="between">
      <formula>0</formula>
      <formula>0</formula>
    </cfRule>
  </conditionalFormatting>
  <conditionalFormatting pivot="1" sqref="J4:O256">
    <cfRule type="cellIs" dxfId="326" priority="1" operator="between">
      <formula>0</formula>
      <formula>0</formula>
    </cfRule>
  </conditionalFormatting>
  <pageMargins left="0.70866141732283472" right="0.70866141732283472" top="0.74803149606299213" bottom="0.74803149606299213" header="0.31496062992125984" footer="0.31496062992125984"/>
  <pageSetup paperSize="9" scale="76" fitToHeight="0" pageOrder="overThenDown"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0"/>
  </sheetPr>
  <dimension ref="A1:L19"/>
  <sheetViews>
    <sheetView showGridLines="0" zoomScaleNormal="100" zoomScaleSheetLayoutView="100" workbookViewId="0">
      <selection activeCell="A3" sqref="A3"/>
    </sheetView>
  </sheetViews>
  <sheetFormatPr defaultColWidth="165.42578125" defaultRowHeight="15" x14ac:dyDescent="0.2"/>
  <cols>
    <col min="1" max="1" width="14.42578125" style="1" customWidth="1"/>
    <col min="2" max="2" width="46.42578125" style="1" bestFit="1" customWidth="1"/>
    <col min="3" max="3" width="70.42578125" style="1" customWidth="1"/>
    <col min="4" max="4" width="15.5703125" style="18" customWidth="1"/>
    <col min="5" max="16384" width="165.42578125" style="1"/>
  </cols>
  <sheetData>
    <row r="1" spans="1:12" ht="29.25" customHeight="1" x14ac:dyDescent="0.2">
      <c r="A1" s="348" t="s">
        <v>15</v>
      </c>
      <c r="B1" s="343"/>
      <c r="C1" s="343"/>
      <c r="D1" s="19"/>
    </row>
    <row r="2" spans="1:12" ht="30" x14ac:dyDescent="0.2">
      <c r="A2" s="13" t="s">
        <v>8</v>
      </c>
      <c r="B2" s="13" t="s">
        <v>2</v>
      </c>
      <c r="C2" s="13" t="s">
        <v>9</v>
      </c>
      <c r="D2" s="17" t="s">
        <v>16</v>
      </c>
    </row>
    <row r="3" spans="1:12" x14ac:dyDescent="0.2">
      <c r="A3" s="187" t="s">
        <v>122</v>
      </c>
      <c r="B3" s="187" t="s">
        <v>148</v>
      </c>
      <c r="C3" s="188"/>
      <c r="D3" s="189">
        <v>1</v>
      </c>
    </row>
    <row r="4" spans="1:12" x14ac:dyDescent="0.2">
      <c r="A4" s="187" t="s">
        <v>123</v>
      </c>
      <c r="B4" s="187" t="s">
        <v>149</v>
      </c>
      <c r="C4" s="188"/>
      <c r="D4" s="189">
        <v>2</v>
      </c>
    </row>
    <row r="5" spans="1:12" x14ac:dyDescent="0.2">
      <c r="A5" s="187" t="s">
        <v>124</v>
      </c>
      <c r="B5" s="187" t="s">
        <v>150</v>
      </c>
      <c r="C5" s="188"/>
      <c r="D5" s="189">
        <v>3</v>
      </c>
    </row>
    <row r="6" spans="1:12" x14ac:dyDescent="0.2">
      <c r="A6" s="187" t="s">
        <v>125</v>
      </c>
      <c r="B6" s="352" t="s">
        <v>558</v>
      </c>
      <c r="C6" s="188"/>
      <c r="D6" s="189">
        <v>4</v>
      </c>
    </row>
    <row r="7" spans="1:12" ht="18" x14ac:dyDescent="0.2">
      <c r="A7" s="187" t="s">
        <v>126</v>
      </c>
      <c r="B7" s="273" t="s">
        <v>534</v>
      </c>
      <c r="C7" s="188"/>
      <c r="D7" s="189">
        <v>5</v>
      </c>
      <c r="K7" s="16"/>
      <c r="L7" s="16"/>
    </row>
    <row r="8" spans="1:12" s="14" customFormat="1" x14ac:dyDescent="0.2">
      <c r="A8" s="187" t="s">
        <v>127</v>
      </c>
      <c r="B8" s="273" t="s">
        <v>535</v>
      </c>
      <c r="C8" s="188"/>
      <c r="D8" s="189">
        <v>6</v>
      </c>
    </row>
    <row r="9" spans="1:12" x14ac:dyDescent="0.2">
      <c r="A9" s="187" t="s">
        <v>128</v>
      </c>
      <c r="B9" s="187" t="s">
        <v>36</v>
      </c>
      <c r="C9" s="188"/>
      <c r="D9" s="189">
        <v>7</v>
      </c>
    </row>
    <row r="10" spans="1:12" x14ac:dyDescent="0.2">
      <c r="A10" s="187" t="s">
        <v>129</v>
      </c>
      <c r="B10" s="190" t="s">
        <v>151</v>
      </c>
      <c r="C10" s="188"/>
      <c r="D10" s="189">
        <v>8</v>
      </c>
    </row>
    <row r="11" spans="1:12" x14ac:dyDescent="0.2">
      <c r="A11" s="187" t="s">
        <v>130</v>
      </c>
      <c r="B11" s="187" t="s">
        <v>13</v>
      </c>
      <c r="C11" s="188"/>
      <c r="D11" s="189">
        <v>9</v>
      </c>
    </row>
    <row r="12" spans="1:12" x14ac:dyDescent="0.2">
      <c r="A12" s="187" t="s">
        <v>34</v>
      </c>
      <c r="B12" s="187" t="s">
        <v>141</v>
      </c>
      <c r="C12" s="188"/>
      <c r="D12" s="189">
        <v>10</v>
      </c>
    </row>
    <row r="13" spans="1:12" x14ac:dyDescent="0.2">
      <c r="A13" s="187" t="s">
        <v>35</v>
      </c>
      <c r="B13" s="187" t="s">
        <v>142</v>
      </c>
      <c r="C13" s="188"/>
      <c r="D13" s="189">
        <v>11</v>
      </c>
    </row>
    <row r="14" spans="1:12" x14ac:dyDescent="0.2">
      <c r="A14" s="187" t="s">
        <v>37</v>
      </c>
      <c r="B14" s="187" t="s">
        <v>38</v>
      </c>
      <c r="C14" s="188"/>
      <c r="D14" s="189">
        <v>12</v>
      </c>
    </row>
    <row r="15" spans="1:12" x14ac:dyDescent="0.2">
      <c r="A15" s="187"/>
      <c r="B15" s="190"/>
      <c r="C15" s="190"/>
      <c r="D15" s="189"/>
    </row>
    <row r="16" spans="1:12" x14ac:dyDescent="0.2">
      <c r="A16" s="187"/>
      <c r="B16" s="190"/>
      <c r="C16" s="190"/>
      <c r="D16" s="189"/>
    </row>
    <row r="17" spans="1:4" x14ac:dyDescent="0.2">
      <c r="A17" s="187"/>
      <c r="B17" s="190"/>
      <c r="C17" s="190"/>
      <c r="D17" s="189"/>
    </row>
    <row r="18" spans="1:4" x14ac:dyDescent="0.2">
      <c r="A18" s="190"/>
      <c r="B18" s="190"/>
      <c r="C18" s="190"/>
      <c r="D18" s="191"/>
    </row>
    <row r="19" spans="1:4" x14ac:dyDescent="0.2">
      <c r="A19" s="190"/>
      <c r="B19" s="190"/>
      <c r="C19" s="190"/>
      <c r="D19" s="191"/>
    </row>
  </sheetData>
  <autoFilter ref="B2:C13" xr:uid="{00000000-0009-0000-0000-000010000000}"/>
  <mergeCells count="1">
    <mergeCell ref="A1:C1"/>
  </mergeCells>
  <pageMargins left="0.70866141732283472" right="0.70866141732283472" top="0.74803149606299213" bottom="0.74803149606299213" header="0.31496062992125984" footer="0.31496062992125984"/>
  <pageSetup paperSize="9" scale="85" pageOrder="overThenDown" orientation="landscape" horizontalDpi="4294967293"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0"/>
  </sheetPr>
  <dimension ref="A1:C20"/>
  <sheetViews>
    <sheetView showGridLines="0" zoomScaleNormal="100" zoomScaleSheetLayoutView="100" workbookViewId="0">
      <pane ySplit="2" topLeftCell="A3" activePane="bottomLeft" state="frozen"/>
      <selection pane="bottomLeft" sqref="A1:C1"/>
    </sheetView>
  </sheetViews>
  <sheetFormatPr defaultColWidth="8.5703125" defaultRowHeight="15" x14ac:dyDescent="0.2"/>
  <cols>
    <col min="1" max="1" width="11.140625" style="8" customWidth="1"/>
    <col min="2" max="2" width="42.140625" style="8" customWidth="1"/>
    <col min="3" max="3" width="18.5703125" style="20" customWidth="1"/>
    <col min="4" max="16384" width="8.5703125" style="8"/>
  </cols>
  <sheetData>
    <row r="1" spans="1:3" ht="24.95" customHeight="1" x14ac:dyDescent="0.2">
      <c r="A1" s="349" t="s">
        <v>18</v>
      </c>
      <c r="B1" s="350"/>
      <c r="C1" s="351"/>
    </row>
    <row r="2" spans="1:3" ht="30" x14ac:dyDescent="0.2">
      <c r="A2" s="15" t="s">
        <v>1</v>
      </c>
      <c r="B2" s="15" t="s">
        <v>3</v>
      </c>
      <c r="C2" s="21" t="s">
        <v>17</v>
      </c>
    </row>
    <row r="3" spans="1:3" x14ac:dyDescent="0.2">
      <c r="A3" s="192" t="s">
        <v>131</v>
      </c>
      <c r="B3" s="192" t="s">
        <v>20</v>
      </c>
      <c r="C3" s="193">
        <v>1</v>
      </c>
    </row>
    <row r="4" spans="1:3" x14ac:dyDescent="0.2">
      <c r="A4" s="192" t="s">
        <v>132</v>
      </c>
      <c r="B4" s="187" t="s">
        <v>40</v>
      </c>
      <c r="C4" s="193">
        <v>2</v>
      </c>
    </row>
    <row r="5" spans="1:3" x14ac:dyDescent="0.2">
      <c r="A5" s="192" t="s">
        <v>133</v>
      </c>
      <c r="B5" s="192" t="s">
        <v>10</v>
      </c>
      <c r="C5" s="193">
        <v>3</v>
      </c>
    </row>
    <row r="6" spans="1:3" x14ac:dyDescent="0.2">
      <c r="A6" s="194" t="s">
        <v>134</v>
      </c>
      <c r="B6" s="192" t="s">
        <v>19</v>
      </c>
      <c r="C6" s="193">
        <v>4</v>
      </c>
    </row>
    <row r="7" spans="1:3" x14ac:dyDescent="0.2">
      <c r="A7" s="194" t="s">
        <v>135</v>
      </c>
      <c r="B7" s="187" t="s">
        <v>39</v>
      </c>
      <c r="C7" s="193">
        <v>5</v>
      </c>
    </row>
    <row r="8" spans="1:3" x14ac:dyDescent="0.2">
      <c r="A8" s="194" t="s">
        <v>136</v>
      </c>
      <c r="B8" s="187" t="s">
        <v>41</v>
      </c>
      <c r="C8" s="193">
        <v>6</v>
      </c>
    </row>
    <row r="9" spans="1:3" x14ac:dyDescent="0.2">
      <c r="A9" s="194" t="s">
        <v>137</v>
      </c>
      <c r="B9" s="187" t="s">
        <v>42</v>
      </c>
      <c r="C9" s="193">
        <v>7</v>
      </c>
    </row>
    <row r="10" spans="1:3" x14ac:dyDescent="0.2">
      <c r="A10" s="194" t="s">
        <v>138</v>
      </c>
      <c r="B10" s="68" t="s">
        <v>67</v>
      </c>
      <c r="C10" s="193">
        <v>8</v>
      </c>
    </row>
    <row r="11" spans="1:3" x14ac:dyDescent="0.2">
      <c r="A11" s="194" t="s">
        <v>139</v>
      </c>
      <c r="B11" s="68" t="s">
        <v>68</v>
      </c>
      <c r="C11" s="193">
        <v>9</v>
      </c>
    </row>
    <row r="12" spans="1:3" x14ac:dyDescent="0.2">
      <c r="A12" s="194" t="s">
        <v>72</v>
      </c>
      <c r="B12" s="68" t="s">
        <v>69</v>
      </c>
      <c r="C12" s="193">
        <v>10</v>
      </c>
    </row>
    <row r="13" spans="1:3" x14ac:dyDescent="0.2">
      <c r="A13" s="194" t="s">
        <v>73</v>
      </c>
      <c r="B13" s="68" t="s">
        <v>70</v>
      </c>
      <c r="C13" s="193">
        <v>11</v>
      </c>
    </row>
    <row r="14" spans="1:3" x14ac:dyDescent="0.2">
      <c r="A14" s="194" t="s">
        <v>74</v>
      </c>
      <c r="B14" s="68" t="s">
        <v>152</v>
      </c>
      <c r="C14" s="193">
        <v>12</v>
      </c>
    </row>
    <row r="15" spans="1:3" x14ac:dyDescent="0.2">
      <c r="A15" s="194" t="s">
        <v>75</v>
      </c>
      <c r="B15" s="68" t="s">
        <v>71</v>
      </c>
      <c r="C15" s="193">
        <v>13</v>
      </c>
    </row>
    <row r="16" spans="1:3" x14ac:dyDescent="0.2">
      <c r="A16" s="194"/>
      <c r="B16" s="68"/>
      <c r="C16" s="193"/>
    </row>
    <row r="17" spans="1:3" x14ac:dyDescent="0.2">
      <c r="A17" s="194"/>
      <c r="B17" s="194"/>
      <c r="C17" s="193"/>
    </row>
    <row r="18" spans="1:3" x14ac:dyDescent="0.2">
      <c r="A18" s="194"/>
      <c r="B18" s="194"/>
      <c r="C18" s="193"/>
    </row>
    <row r="19" spans="1:3" x14ac:dyDescent="0.2">
      <c r="A19" s="75"/>
    </row>
    <row r="20" spans="1:3" x14ac:dyDescent="0.2">
      <c r="A20" s="69"/>
    </row>
  </sheetData>
  <mergeCells count="1">
    <mergeCell ref="A1:C1"/>
  </mergeCells>
  <pageMargins left="0.70866141732283472" right="0.70866141732283472" top="0.74803149606299213" bottom="0.74803149606299213" header="0.31496062992125984" footer="0.31496062992125984"/>
  <pageSetup paperSize="9" scale="85" pageOrder="overThenDown" orientation="landscape"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E879-E61D-4345-9100-A967EB1AF309}">
  <sheetPr>
    <tabColor theme="0"/>
  </sheetPr>
  <dimension ref="A1:B22"/>
  <sheetViews>
    <sheetView showGridLines="0" zoomScaleNormal="100" zoomScaleSheetLayoutView="100" workbookViewId="0">
      <selection activeCell="B17" sqref="B17"/>
    </sheetView>
  </sheetViews>
  <sheetFormatPr defaultColWidth="9.140625" defaultRowHeight="12.75" x14ac:dyDescent="0.2"/>
  <cols>
    <col min="1" max="1" width="11.140625" style="32" customWidth="1"/>
    <col min="2" max="2" width="118.85546875" style="32" customWidth="1"/>
    <col min="3" max="3" width="12.5703125" style="32" customWidth="1"/>
    <col min="4" max="16384" width="9.140625" style="32"/>
  </cols>
  <sheetData>
    <row r="1" spans="1:2" ht="21" x14ac:dyDescent="0.2">
      <c r="B1" s="33" t="s">
        <v>43</v>
      </c>
    </row>
    <row r="3" spans="1:2" ht="15" x14ac:dyDescent="0.25">
      <c r="A3" s="179" t="s">
        <v>44</v>
      </c>
      <c r="B3" s="180" t="s">
        <v>45</v>
      </c>
    </row>
    <row r="4" spans="1:2" ht="15" x14ac:dyDescent="0.2">
      <c r="A4" s="181" t="s">
        <v>481</v>
      </c>
      <c r="B4" s="181" t="s">
        <v>470</v>
      </c>
    </row>
    <row r="5" spans="1:2" ht="15" x14ac:dyDescent="0.2">
      <c r="A5" s="181" t="s">
        <v>482</v>
      </c>
      <c r="B5" s="181" t="s">
        <v>483</v>
      </c>
    </row>
    <row r="6" spans="1:2" ht="15" x14ac:dyDescent="0.2">
      <c r="A6" s="181" t="s">
        <v>484</v>
      </c>
      <c r="B6" s="181" t="s">
        <v>485</v>
      </c>
    </row>
    <row r="7" spans="1:2" ht="15" x14ac:dyDescent="0.2">
      <c r="A7" s="181" t="s">
        <v>486</v>
      </c>
      <c r="B7" s="181" t="s">
        <v>487</v>
      </c>
    </row>
    <row r="8" spans="1:2" ht="15" x14ac:dyDescent="0.2">
      <c r="A8" s="181" t="s">
        <v>488</v>
      </c>
      <c r="B8" s="181" t="s">
        <v>489</v>
      </c>
    </row>
    <row r="9" spans="1:2" ht="15" x14ac:dyDescent="0.2">
      <c r="A9" s="181" t="s">
        <v>490</v>
      </c>
      <c r="B9" s="181" t="s">
        <v>491</v>
      </c>
    </row>
    <row r="10" spans="1:2" ht="15" x14ac:dyDescent="0.2">
      <c r="A10" s="181" t="s">
        <v>492</v>
      </c>
      <c r="B10" s="181" t="s">
        <v>493</v>
      </c>
    </row>
    <row r="11" spans="1:2" ht="15" x14ac:dyDescent="0.2">
      <c r="A11" s="181" t="s">
        <v>494</v>
      </c>
      <c r="B11" s="181" t="s">
        <v>495</v>
      </c>
    </row>
    <row r="12" spans="1:2" ht="15" x14ac:dyDescent="0.2">
      <c r="A12" s="181" t="s">
        <v>496</v>
      </c>
      <c r="B12" s="181" t="s">
        <v>497</v>
      </c>
    </row>
    <row r="13" spans="1:2" ht="30" x14ac:dyDescent="0.2">
      <c r="A13" s="181" t="s">
        <v>498</v>
      </c>
      <c r="B13" s="181" t="s">
        <v>499</v>
      </c>
    </row>
    <row r="14" spans="1:2" ht="15" x14ac:dyDescent="0.2">
      <c r="A14" s="181" t="s">
        <v>500</v>
      </c>
      <c r="B14" s="181" t="s">
        <v>501</v>
      </c>
    </row>
    <row r="15" spans="1:2" ht="30" x14ac:dyDescent="0.2">
      <c r="A15" s="181" t="s">
        <v>502</v>
      </c>
      <c r="B15" s="181" t="s">
        <v>503</v>
      </c>
    </row>
    <row r="16" spans="1:2" ht="15" x14ac:dyDescent="0.2">
      <c r="A16" s="181" t="s">
        <v>504</v>
      </c>
      <c r="B16" s="181" t="s">
        <v>553</v>
      </c>
    </row>
    <row r="17" spans="1:2" ht="15" x14ac:dyDescent="0.2">
      <c r="A17" s="181" t="s">
        <v>505</v>
      </c>
      <c r="B17" s="181" t="s">
        <v>506</v>
      </c>
    </row>
    <row r="18" spans="1:2" ht="15" x14ac:dyDescent="0.2">
      <c r="A18" s="181" t="s">
        <v>507</v>
      </c>
      <c r="B18" s="181" t="s">
        <v>508</v>
      </c>
    </row>
    <row r="19" spans="1:2" ht="45" x14ac:dyDescent="0.2">
      <c r="A19" s="262" t="s">
        <v>509</v>
      </c>
      <c r="B19" s="262" t="s">
        <v>510</v>
      </c>
    </row>
    <row r="20" spans="1:2" ht="15" x14ac:dyDescent="0.2">
      <c r="A20" s="262" t="s">
        <v>467</v>
      </c>
      <c r="B20" s="262" t="s">
        <v>511</v>
      </c>
    </row>
    <row r="21" spans="1:2" ht="15" x14ac:dyDescent="0.2">
      <c r="A21" s="262" t="s">
        <v>512</v>
      </c>
      <c r="B21" s="262" t="s">
        <v>513</v>
      </c>
    </row>
    <row r="22" spans="1:2" ht="15" x14ac:dyDescent="0.2">
      <c r="A22" s="268" t="s">
        <v>517</v>
      </c>
      <c r="B22" s="269" t="s">
        <v>516</v>
      </c>
    </row>
  </sheetData>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0"/>
  </sheetPr>
  <dimension ref="A1:U29"/>
  <sheetViews>
    <sheetView showGridLines="0" showZeros="0" zoomScaleNormal="100" zoomScaleSheetLayoutView="100" workbookViewId="0"/>
  </sheetViews>
  <sheetFormatPr defaultColWidth="9.140625" defaultRowHeight="18.75" x14ac:dyDescent="0.3"/>
  <cols>
    <col min="1" max="1" width="6" style="5" customWidth="1"/>
    <col min="2" max="2" width="124" customWidth="1"/>
  </cols>
  <sheetData>
    <row r="1" spans="1:21" x14ac:dyDescent="0.25">
      <c r="A1" s="60"/>
      <c r="B1" s="62" t="s">
        <v>76</v>
      </c>
      <c r="C1" s="27"/>
      <c r="D1" s="27"/>
      <c r="E1" s="27"/>
      <c r="F1" s="27"/>
      <c r="G1" s="27"/>
      <c r="H1" s="27"/>
      <c r="I1" s="27"/>
      <c r="J1" s="27"/>
      <c r="K1" s="27"/>
      <c r="L1" s="27"/>
      <c r="M1" s="27"/>
      <c r="N1" s="27"/>
      <c r="O1" s="27"/>
      <c r="P1" s="27"/>
      <c r="Q1" s="27"/>
      <c r="R1" s="27"/>
      <c r="S1" s="27"/>
      <c r="T1" s="27"/>
      <c r="U1" s="27"/>
    </row>
    <row r="2" spans="1:21" ht="15.75" x14ac:dyDescent="0.25">
      <c r="A2" s="60"/>
      <c r="B2" s="61"/>
    </row>
    <row r="3" spans="1:21" ht="15.75" x14ac:dyDescent="0.25">
      <c r="A3" s="60"/>
      <c r="B3" s="156" t="s">
        <v>56</v>
      </c>
    </row>
    <row r="4" spans="1:21" ht="15.75" x14ac:dyDescent="0.25">
      <c r="A4" s="60"/>
      <c r="B4" s="72"/>
    </row>
    <row r="5" spans="1:21" ht="15.75" x14ac:dyDescent="0.25">
      <c r="A5" s="60"/>
      <c r="B5" s="72"/>
    </row>
    <row r="6" spans="1:21" ht="15.75" x14ac:dyDescent="0.25">
      <c r="A6" s="60"/>
      <c r="B6" s="73"/>
    </row>
    <row r="7" spans="1:21" ht="15.75" x14ac:dyDescent="0.25">
      <c r="A7" s="60"/>
      <c r="B7" s="61"/>
    </row>
    <row r="8" spans="1:21" ht="15.75" x14ac:dyDescent="0.25">
      <c r="A8" s="60"/>
      <c r="B8" s="155" t="s">
        <v>116</v>
      </c>
    </row>
    <row r="9" spans="1:21" x14ac:dyDescent="0.25">
      <c r="A9" s="60"/>
      <c r="B9" s="211">
        <v>9000</v>
      </c>
    </row>
    <row r="10" spans="1:21" ht="15.75" x14ac:dyDescent="0.25">
      <c r="A10" s="60"/>
      <c r="B10" s="61"/>
    </row>
    <row r="11" spans="1:21" ht="15.75" x14ac:dyDescent="0.25">
      <c r="A11" s="60"/>
      <c r="B11" s="155" t="s">
        <v>147</v>
      </c>
    </row>
    <row r="12" spans="1:21" ht="75" x14ac:dyDescent="0.25">
      <c r="A12" s="60"/>
      <c r="B12" s="212" t="s">
        <v>179</v>
      </c>
    </row>
    <row r="13" spans="1:21" x14ac:dyDescent="0.25">
      <c r="A13" s="60"/>
      <c r="B13" s="213"/>
    </row>
    <row r="14" spans="1:21" ht="75" x14ac:dyDescent="0.25">
      <c r="A14" s="60"/>
      <c r="B14" s="213" t="s">
        <v>180</v>
      </c>
    </row>
    <row r="15" spans="1:21" x14ac:dyDescent="0.25">
      <c r="A15" s="60"/>
      <c r="B15" s="213"/>
    </row>
    <row r="16" spans="1:21" ht="56.25" x14ac:dyDescent="0.25">
      <c r="A16" s="60"/>
      <c r="B16" s="213" t="s">
        <v>181</v>
      </c>
    </row>
    <row r="17" spans="1:2" x14ac:dyDescent="0.25">
      <c r="A17" s="60"/>
      <c r="B17" s="213"/>
    </row>
    <row r="18" spans="1:2" ht="37.5" x14ac:dyDescent="0.25">
      <c r="A18" s="60"/>
      <c r="B18" s="213" t="s">
        <v>182</v>
      </c>
    </row>
    <row r="19" spans="1:2" x14ac:dyDescent="0.25">
      <c r="A19" s="60"/>
      <c r="B19" s="213"/>
    </row>
    <row r="20" spans="1:2" ht="93.75" x14ac:dyDescent="0.25">
      <c r="A20" s="60"/>
      <c r="B20" s="213" t="s">
        <v>183</v>
      </c>
    </row>
    <row r="21" spans="1:2" x14ac:dyDescent="0.25">
      <c r="A21" s="60"/>
      <c r="B21" s="213"/>
    </row>
    <row r="22" spans="1:2" ht="150" x14ac:dyDescent="0.25">
      <c r="A22" s="60"/>
      <c r="B22" s="213" t="s">
        <v>184</v>
      </c>
    </row>
    <row r="23" spans="1:2" x14ac:dyDescent="0.25">
      <c r="A23" s="60"/>
      <c r="B23" s="213"/>
    </row>
    <row r="24" spans="1:2" ht="37.5" x14ac:dyDescent="0.25">
      <c r="A24" s="60"/>
      <c r="B24" s="213" t="s">
        <v>185</v>
      </c>
    </row>
    <row r="25" spans="1:2" x14ac:dyDescent="0.25">
      <c r="A25" s="60"/>
      <c r="B25" s="213"/>
    </row>
    <row r="26" spans="1:2" ht="37.5" x14ac:dyDescent="0.25">
      <c r="A26" s="60"/>
      <c r="B26" s="213" t="s">
        <v>186</v>
      </c>
    </row>
    <row r="27" spans="1:2" x14ac:dyDescent="0.3">
      <c r="B27" s="213"/>
    </row>
    <row r="28" spans="1:2" ht="93.75" x14ac:dyDescent="0.3">
      <c r="B28" s="213" t="s">
        <v>187</v>
      </c>
    </row>
    <row r="29" spans="1:2" x14ac:dyDescent="0.3">
      <c r="B29" s="213"/>
    </row>
  </sheetData>
  <phoneticPr fontId="23" type="noConversion"/>
  <pageMargins left="0.70866141732283472" right="0.70866141732283472" top="0.74803149606299213" bottom="0.74803149606299213" header="0.31496062992125984" footer="0.31496062992125984"/>
  <pageSetup paperSize="9" orientation="landscape"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55391-50F5-44AA-8169-9D7CA7FB565B}">
  <sheetPr>
    <tabColor theme="0"/>
  </sheetPr>
  <dimension ref="A1:C34"/>
  <sheetViews>
    <sheetView showGridLines="0" workbookViewId="0">
      <selection activeCell="B4" sqref="B4"/>
    </sheetView>
  </sheetViews>
  <sheetFormatPr defaultColWidth="9.140625" defaultRowHeight="12.75" x14ac:dyDescent="0.2"/>
  <cols>
    <col min="1" max="1" width="6.85546875" style="275" customWidth="1"/>
    <col min="2" max="2" width="17.28515625" style="275" customWidth="1"/>
    <col min="3" max="3" width="100.42578125" style="275" customWidth="1"/>
    <col min="4" max="16384" width="9.140625" style="275"/>
  </cols>
  <sheetData>
    <row r="1" spans="1:3" ht="15.75" x14ac:dyDescent="0.2">
      <c r="A1" s="182"/>
      <c r="B1" s="291" t="s">
        <v>554</v>
      </c>
      <c r="C1" s="292"/>
    </row>
    <row r="2" spans="1:3" ht="21" x14ac:dyDescent="0.2">
      <c r="A2" s="182"/>
      <c r="B2" s="274"/>
    </row>
    <row r="3" spans="1:3" ht="21" x14ac:dyDescent="0.2">
      <c r="A3" s="274"/>
      <c r="B3" s="276" t="s">
        <v>118</v>
      </c>
      <c r="C3" s="276" t="s">
        <v>555</v>
      </c>
    </row>
    <row r="4" spans="1:3" ht="15.75" x14ac:dyDescent="0.2">
      <c r="A4" s="182"/>
      <c r="B4" s="183"/>
    </row>
    <row r="5" spans="1:3" ht="15.75" x14ac:dyDescent="0.2">
      <c r="A5" s="182"/>
      <c r="B5" s="183"/>
    </row>
    <row r="6" spans="1:3" ht="15.75" x14ac:dyDescent="0.2">
      <c r="A6" s="182"/>
      <c r="B6" s="183"/>
    </row>
    <row r="7" spans="1:3" ht="15.75" x14ac:dyDescent="0.2">
      <c r="A7" s="182"/>
      <c r="B7" s="183"/>
    </row>
    <row r="8" spans="1:3" ht="15.75" x14ac:dyDescent="0.2">
      <c r="A8" s="182"/>
      <c r="B8" s="183"/>
    </row>
    <row r="9" spans="1:3" ht="15.75" x14ac:dyDescent="0.2">
      <c r="A9" s="182"/>
      <c r="B9" s="183"/>
    </row>
    <row r="10" spans="1:3" ht="15.75" x14ac:dyDescent="0.2">
      <c r="A10" s="182"/>
      <c r="B10" s="183"/>
    </row>
    <row r="11" spans="1:3" ht="15.75" x14ac:dyDescent="0.2">
      <c r="A11" s="182"/>
      <c r="B11" s="183"/>
    </row>
    <row r="12" spans="1:3" ht="15.75" x14ac:dyDescent="0.2">
      <c r="A12" s="182"/>
      <c r="B12" s="183"/>
    </row>
    <row r="13" spans="1:3" ht="15.75" x14ac:dyDescent="0.2">
      <c r="A13" s="182"/>
      <c r="B13" s="183"/>
    </row>
    <row r="14" spans="1:3" ht="21" x14ac:dyDescent="0.2">
      <c r="A14" s="274"/>
      <c r="B14" s="276" t="s">
        <v>0</v>
      </c>
      <c r="C14" s="276" t="s">
        <v>146</v>
      </c>
    </row>
    <row r="15" spans="1:3" ht="15.75" x14ac:dyDescent="0.2">
      <c r="A15" s="182"/>
      <c r="B15" s="183"/>
    </row>
    <row r="16" spans="1:3" ht="15.75" x14ac:dyDescent="0.2">
      <c r="A16" s="182"/>
      <c r="B16" s="183"/>
    </row>
    <row r="17" spans="1:2" ht="15.75" x14ac:dyDescent="0.2">
      <c r="A17" s="182"/>
      <c r="B17" s="183"/>
    </row>
    <row r="18" spans="1:2" ht="15.75" x14ac:dyDescent="0.2">
      <c r="A18" s="182"/>
      <c r="B18" s="183"/>
    </row>
    <row r="19" spans="1:2" ht="15.75" x14ac:dyDescent="0.2">
      <c r="A19" s="182"/>
      <c r="B19" s="183"/>
    </row>
    <row r="20" spans="1:2" ht="15.75" x14ac:dyDescent="0.2">
      <c r="A20" s="182"/>
      <c r="B20" s="183"/>
    </row>
    <row r="21" spans="1:2" ht="15.75" x14ac:dyDescent="0.2">
      <c r="A21" s="182"/>
      <c r="B21" s="183"/>
    </row>
    <row r="22" spans="1:2" ht="15.75" x14ac:dyDescent="0.2">
      <c r="A22" s="182"/>
      <c r="B22" s="183"/>
    </row>
    <row r="23" spans="1:2" ht="15.75" x14ac:dyDescent="0.2">
      <c r="A23" s="182"/>
      <c r="B23" s="183"/>
    </row>
    <row r="24" spans="1:2" ht="15.75" x14ac:dyDescent="0.2">
      <c r="A24" s="182"/>
      <c r="B24" s="183"/>
    </row>
    <row r="25" spans="1:2" ht="15.75" x14ac:dyDescent="0.2">
      <c r="A25" s="182"/>
      <c r="B25" s="183"/>
    </row>
    <row r="26" spans="1:2" ht="15.75" x14ac:dyDescent="0.2">
      <c r="A26" s="182"/>
      <c r="B26" s="183"/>
    </row>
    <row r="27" spans="1:2" ht="15.75" x14ac:dyDescent="0.2">
      <c r="A27" s="182"/>
      <c r="B27" s="183"/>
    </row>
    <row r="28" spans="1:2" ht="15.75" x14ac:dyDescent="0.2">
      <c r="A28" s="182"/>
      <c r="B28" s="183"/>
    </row>
    <row r="29" spans="1:2" ht="15.75" x14ac:dyDescent="0.2">
      <c r="A29" s="182"/>
      <c r="B29" s="183"/>
    </row>
    <row r="30" spans="1:2" ht="15.75" x14ac:dyDescent="0.2">
      <c r="A30" s="182"/>
      <c r="B30" s="183"/>
    </row>
    <row r="31" spans="1:2" ht="15.75" x14ac:dyDescent="0.2">
      <c r="A31" s="182"/>
      <c r="B31" s="183"/>
    </row>
    <row r="32" spans="1:2" ht="15.75" x14ac:dyDescent="0.2">
      <c r="A32" s="182"/>
      <c r="B32" s="183"/>
    </row>
    <row r="33" spans="1:2" ht="15.75" x14ac:dyDescent="0.2">
      <c r="A33" s="182"/>
      <c r="B33" s="183"/>
    </row>
    <row r="34" spans="1:2" ht="15.75" x14ac:dyDescent="0.2">
      <c r="A34" s="182"/>
      <c r="B34" s="183"/>
    </row>
  </sheetData>
  <mergeCells count="1">
    <mergeCell ref="B1:C1"/>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0"/>
  </sheetPr>
  <dimension ref="A1:I18"/>
  <sheetViews>
    <sheetView showGridLines="0" showZeros="0" topLeftCell="A7" zoomScaleNormal="100" zoomScaleSheetLayoutView="100" workbookViewId="0">
      <selection activeCell="A19" sqref="A19"/>
    </sheetView>
  </sheetViews>
  <sheetFormatPr defaultColWidth="9.140625" defaultRowHeight="15.75" x14ac:dyDescent="0.2"/>
  <cols>
    <col min="1" max="1" width="8.85546875" style="22" customWidth="1"/>
    <col min="2" max="2" width="20.42578125" style="22" customWidth="1"/>
    <col min="3" max="3" width="20.5703125" style="22" customWidth="1"/>
    <col min="4" max="4" width="10.42578125" style="22" customWidth="1"/>
    <col min="5" max="5" width="21.85546875" style="22" customWidth="1"/>
    <col min="6" max="6" width="13.42578125" style="23" customWidth="1"/>
    <col min="7" max="7" width="11.5703125" style="23" customWidth="1"/>
    <col min="8" max="8" width="23.42578125" style="6" customWidth="1"/>
    <col min="9" max="9" width="46.85546875" style="7" customWidth="1"/>
    <col min="10" max="16384" width="9.140625" style="7"/>
  </cols>
  <sheetData>
    <row r="1" spans="1:9" ht="32.1" customHeight="1" x14ac:dyDescent="0.2">
      <c r="A1" s="293" t="s">
        <v>48</v>
      </c>
      <c r="B1" s="294"/>
      <c r="C1" s="294"/>
      <c r="D1" s="294"/>
      <c r="E1" s="294"/>
      <c r="F1" s="294"/>
      <c r="G1" s="294"/>
      <c r="H1" s="294"/>
    </row>
    <row r="2" spans="1:9" x14ac:dyDescent="0.25">
      <c r="A2" s="74"/>
      <c r="B2" s="295" t="s">
        <v>56</v>
      </c>
      <c r="C2" s="296"/>
      <c r="D2" s="296"/>
      <c r="E2" s="296"/>
      <c r="F2" s="296"/>
      <c r="G2" s="296"/>
      <c r="H2" s="297"/>
    </row>
    <row r="3" spans="1:9" x14ac:dyDescent="0.25">
      <c r="A3" s="74"/>
      <c r="B3" s="298" t="s">
        <v>465</v>
      </c>
      <c r="C3" s="299"/>
      <c r="D3" s="299"/>
      <c r="E3" s="299"/>
      <c r="F3" s="299"/>
      <c r="G3" s="299"/>
      <c r="H3" s="300"/>
    </row>
    <row r="4" spans="1:9" x14ac:dyDescent="0.25">
      <c r="A4" s="74"/>
      <c r="B4" s="298"/>
      <c r="C4" s="299"/>
      <c r="D4" s="299"/>
      <c r="E4" s="299"/>
      <c r="F4" s="299"/>
      <c r="G4" s="299"/>
      <c r="H4" s="300"/>
    </row>
    <row r="5" spans="1:9" x14ac:dyDescent="0.25">
      <c r="A5" s="74"/>
      <c r="B5" s="301"/>
      <c r="C5" s="302"/>
      <c r="D5" s="302"/>
      <c r="E5" s="302"/>
      <c r="F5" s="302"/>
      <c r="G5" s="302"/>
      <c r="H5" s="303"/>
    </row>
    <row r="6" spans="1:9" ht="14.25" customHeight="1" x14ac:dyDescent="0.2">
      <c r="A6" s="65"/>
      <c r="B6" s="66"/>
      <c r="C6" s="66"/>
      <c r="D6" s="66"/>
      <c r="E6" s="66"/>
      <c r="F6" s="66"/>
      <c r="G6" s="66"/>
      <c r="H6" s="66"/>
    </row>
    <row r="7" spans="1:9" ht="31.5" x14ac:dyDescent="0.2">
      <c r="A7" s="28" t="s">
        <v>52</v>
      </c>
      <c r="B7" s="28" t="s">
        <v>53</v>
      </c>
      <c r="C7" s="28" t="s">
        <v>54</v>
      </c>
      <c r="D7" s="28" t="s">
        <v>55</v>
      </c>
      <c r="E7" s="28" t="s">
        <v>12</v>
      </c>
      <c r="F7" s="28" t="s">
        <v>25</v>
      </c>
      <c r="G7" s="28" t="s">
        <v>23</v>
      </c>
      <c r="H7" s="28" t="s">
        <v>159</v>
      </c>
      <c r="I7" s="63" t="s">
        <v>64</v>
      </c>
    </row>
    <row r="8" spans="1:9" ht="31.5" x14ac:dyDescent="0.2">
      <c r="A8" s="214" t="s">
        <v>188</v>
      </c>
      <c r="B8" s="214" t="s">
        <v>189</v>
      </c>
      <c r="C8" s="214" t="s">
        <v>190</v>
      </c>
      <c r="D8" s="214" t="s">
        <v>191</v>
      </c>
      <c r="E8" s="214" t="s">
        <v>192</v>
      </c>
      <c r="F8" s="215">
        <v>217</v>
      </c>
      <c r="G8" s="216">
        <f>LTM_List[[#This Row],[FE Rate Claimed]]</f>
        <v>217</v>
      </c>
      <c r="H8" s="214" t="s">
        <v>193</v>
      </c>
      <c r="I8" s="217"/>
    </row>
    <row r="9" spans="1:9" ht="31.5" x14ac:dyDescent="0.2">
      <c r="A9" s="214" t="s">
        <v>194</v>
      </c>
      <c r="B9" s="214" t="s">
        <v>189</v>
      </c>
      <c r="C9" s="214" t="s">
        <v>190</v>
      </c>
      <c r="D9" s="214" t="s">
        <v>191</v>
      </c>
      <c r="E9" s="214" t="s">
        <v>192</v>
      </c>
      <c r="F9" s="215">
        <v>260</v>
      </c>
      <c r="G9" s="216">
        <f>LTM_List[[#This Row],[FE Rate Claimed]]</f>
        <v>260</v>
      </c>
      <c r="H9" s="214" t="s">
        <v>195</v>
      </c>
      <c r="I9" s="217"/>
    </row>
    <row r="10" spans="1:9" ht="31.5" x14ac:dyDescent="0.2">
      <c r="A10" s="214" t="s">
        <v>196</v>
      </c>
      <c r="B10" s="214" t="s">
        <v>197</v>
      </c>
      <c r="C10" s="214" t="s">
        <v>198</v>
      </c>
      <c r="D10" s="214" t="s">
        <v>199</v>
      </c>
      <c r="E10" s="214"/>
      <c r="F10" s="215">
        <v>177</v>
      </c>
      <c r="G10" s="216">
        <v>146</v>
      </c>
      <c r="H10" s="214" t="s">
        <v>193</v>
      </c>
      <c r="I10" s="217" t="s">
        <v>466</v>
      </c>
    </row>
    <row r="11" spans="1:9" ht="31.5" x14ac:dyDescent="0.2">
      <c r="A11" s="214" t="s">
        <v>200</v>
      </c>
      <c r="B11" s="214" t="s">
        <v>197</v>
      </c>
      <c r="C11" s="214" t="s">
        <v>198</v>
      </c>
      <c r="D11" s="214" t="s">
        <v>199</v>
      </c>
      <c r="E11" s="214"/>
      <c r="F11" s="215">
        <v>212</v>
      </c>
      <c r="G11" s="216">
        <v>175</v>
      </c>
      <c r="H11" s="214" t="s">
        <v>195</v>
      </c>
      <c r="I11" s="217" t="s">
        <v>466</v>
      </c>
    </row>
    <row r="12" spans="1:9" ht="31.5" x14ac:dyDescent="0.2">
      <c r="A12" s="214" t="s">
        <v>201</v>
      </c>
      <c r="B12" s="214" t="s">
        <v>202</v>
      </c>
      <c r="C12" s="214" t="s">
        <v>203</v>
      </c>
      <c r="D12" s="214" t="s">
        <v>204</v>
      </c>
      <c r="E12" s="214"/>
      <c r="F12" s="215">
        <v>146</v>
      </c>
      <c r="G12" s="216">
        <f>LTM_List[[#This Row],[FE Rate Claimed]]</f>
        <v>146</v>
      </c>
      <c r="H12" s="214" t="s">
        <v>193</v>
      </c>
      <c r="I12" s="217"/>
    </row>
    <row r="13" spans="1:9" ht="31.5" x14ac:dyDescent="0.2">
      <c r="A13" s="214" t="s">
        <v>205</v>
      </c>
      <c r="B13" s="214" t="s">
        <v>202</v>
      </c>
      <c r="C13" s="214" t="s">
        <v>203</v>
      </c>
      <c r="D13" s="214" t="s">
        <v>204</v>
      </c>
      <c r="E13" s="214"/>
      <c r="F13" s="215">
        <v>175</v>
      </c>
      <c r="G13" s="216">
        <f>LTM_List[[#This Row],[FE Rate Claimed]]</f>
        <v>175</v>
      </c>
      <c r="H13" s="214" t="s">
        <v>195</v>
      </c>
      <c r="I13" s="217"/>
    </row>
    <row r="14" spans="1:9" ht="31.5" x14ac:dyDescent="0.2">
      <c r="A14" s="214" t="s">
        <v>206</v>
      </c>
      <c r="B14" s="214" t="s">
        <v>207</v>
      </c>
      <c r="C14" s="214" t="s">
        <v>208</v>
      </c>
      <c r="D14" s="214" t="s">
        <v>209</v>
      </c>
      <c r="E14" s="214"/>
      <c r="F14" s="215">
        <v>111</v>
      </c>
      <c r="G14" s="216">
        <f>LTM_List[[#This Row],[FE Rate Claimed]]</f>
        <v>111</v>
      </c>
      <c r="H14" s="214" t="s">
        <v>193</v>
      </c>
      <c r="I14" s="217"/>
    </row>
    <row r="15" spans="1:9" ht="31.5" x14ac:dyDescent="0.2">
      <c r="A15" s="214" t="s">
        <v>210</v>
      </c>
      <c r="B15" s="214" t="s">
        <v>207</v>
      </c>
      <c r="C15" s="214" t="s">
        <v>208</v>
      </c>
      <c r="D15" s="214" t="s">
        <v>209</v>
      </c>
      <c r="E15" s="214"/>
      <c r="F15" s="215">
        <v>133</v>
      </c>
      <c r="G15" s="216">
        <f>LTM_List[[#This Row],[FE Rate Claimed]]</f>
        <v>133</v>
      </c>
      <c r="H15" s="214" t="s">
        <v>195</v>
      </c>
      <c r="I15" s="217"/>
    </row>
    <row r="16" spans="1:9" ht="47.25" x14ac:dyDescent="0.2">
      <c r="A16" s="214" t="s">
        <v>211</v>
      </c>
      <c r="B16" s="214" t="s">
        <v>212</v>
      </c>
      <c r="C16" s="214" t="s">
        <v>213</v>
      </c>
      <c r="D16" s="214" t="s">
        <v>209</v>
      </c>
      <c r="E16" s="214"/>
      <c r="F16" s="215">
        <v>55.5</v>
      </c>
      <c r="G16" s="216">
        <f>LTM_List[[#This Row],[FE Rate Claimed]]</f>
        <v>55.5</v>
      </c>
      <c r="H16" s="214" t="s">
        <v>193</v>
      </c>
      <c r="I16" s="217"/>
    </row>
    <row r="17" spans="1:9" ht="47.25" x14ac:dyDescent="0.2">
      <c r="A17" s="214" t="s">
        <v>214</v>
      </c>
      <c r="B17" s="214" t="s">
        <v>212</v>
      </c>
      <c r="C17" s="214" t="s">
        <v>213</v>
      </c>
      <c r="D17" s="214" t="s">
        <v>209</v>
      </c>
      <c r="E17" s="214"/>
      <c r="F17" s="215">
        <v>66.5</v>
      </c>
      <c r="G17" s="216">
        <f>LTM_List[[#This Row],[FE Rate Claimed]]</f>
        <v>66.5</v>
      </c>
      <c r="H17" s="214" t="s">
        <v>195</v>
      </c>
      <c r="I17" s="217"/>
    </row>
    <row r="18" spans="1:9" ht="31.5" x14ac:dyDescent="0.2">
      <c r="A18" s="263" t="s">
        <v>204</v>
      </c>
      <c r="B18" s="263" t="s">
        <v>514</v>
      </c>
      <c r="C18" s="263" t="s">
        <v>514</v>
      </c>
      <c r="D18" s="264" t="s">
        <v>204</v>
      </c>
      <c r="E18" s="265" t="s">
        <v>192</v>
      </c>
      <c r="F18" s="266"/>
      <c r="G18" s="267">
        <v>161</v>
      </c>
      <c r="H18" s="265"/>
      <c r="I18" s="263" t="s">
        <v>515</v>
      </c>
    </row>
  </sheetData>
  <mergeCells count="5">
    <mergeCell ref="A1:H1"/>
    <mergeCell ref="B2:H2"/>
    <mergeCell ref="B3:H3"/>
    <mergeCell ref="B4:H4"/>
    <mergeCell ref="B5:H5"/>
  </mergeCells>
  <phoneticPr fontId="23" type="noConversion"/>
  <conditionalFormatting sqref="G8:G18">
    <cfRule type="expression" dxfId="469" priority="2">
      <formula>$F8&lt;&gt;$G8</formula>
    </cfRule>
  </conditionalFormatting>
  <pageMargins left="0.70866141732283472" right="0.70866141732283472" top="0.74803149606299213" bottom="0.74803149606299213" header="0.31496062992125984" footer="0.31496062992125984"/>
  <pageSetup paperSize="9" scale="75" orientation="landscape" r:id="rId1"/>
  <headerFooter>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0"/>
  </sheetPr>
  <dimension ref="A1:D12"/>
  <sheetViews>
    <sheetView showGridLines="0" showZeros="0" zoomScaleNormal="100" zoomScaleSheetLayoutView="100" workbookViewId="0">
      <selection sqref="A1:C1"/>
    </sheetView>
  </sheetViews>
  <sheetFormatPr defaultColWidth="8.5703125" defaultRowHeight="15.75" x14ac:dyDescent="0.2"/>
  <cols>
    <col min="1" max="1" width="11.85546875" style="9" customWidth="1"/>
    <col min="2" max="2" width="79.85546875" style="9" customWidth="1"/>
    <col min="3" max="3" width="11.140625" style="25" customWidth="1"/>
    <col min="4" max="4" width="13.5703125" style="9" customWidth="1"/>
    <col min="5" max="16384" width="8.5703125" style="9"/>
  </cols>
  <sheetData>
    <row r="1" spans="1:4" ht="27.95" customHeight="1" x14ac:dyDescent="0.2">
      <c r="A1" s="304" t="s">
        <v>49</v>
      </c>
      <c r="B1" s="294"/>
      <c r="C1" s="294"/>
    </row>
    <row r="2" spans="1:4" ht="32.25" customHeight="1" x14ac:dyDescent="0.2">
      <c r="A2" s="29" t="s">
        <v>11</v>
      </c>
      <c r="B2" s="29" t="s">
        <v>6</v>
      </c>
      <c r="C2" s="29" t="s">
        <v>5</v>
      </c>
      <c r="D2" s="10"/>
    </row>
    <row r="3" spans="1:4" x14ac:dyDescent="0.2">
      <c r="A3" s="214" t="s">
        <v>14</v>
      </c>
      <c r="B3" s="214" t="s">
        <v>215</v>
      </c>
      <c r="C3" s="218">
        <v>0.2</v>
      </c>
      <c r="D3" s="11"/>
    </row>
    <row r="4" spans="1:4" x14ac:dyDescent="0.2">
      <c r="A4" s="214" t="s">
        <v>216</v>
      </c>
      <c r="B4" s="214" t="s">
        <v>217</v>
      </c>
      <c r="C4" s="218">
        <v>0.2</v>
      </c>
      <c r="D4" s="11"/>
    </row>
    <row r="5" spans="1:4" x14ac:dyDescent="0.2">
      <c r="A5" s="2"/>
      <c r="B5" s="2"/>
      <c r="C5" s="24"/>
      <c r="D5" s="11"/>
    </row>
    <row r="6" spans="1:4" x14ac:dyDescent="0.2">
      <c r="A6" s="2"/>
      <c r="B6" s="2"/>
      <c r="C6" s="24"/>
      <c r="D6" s="11"/>
    </row>
    <row r="7" spans="1:4" x14ac:dyDescent="0.2">
      <c r="A7" s="2"/>
      <c r="B7" s="2"/>
      <c r="C7" s="24"/>
      <c r="D7" s="11"/>
    </row>
    <row r="8" spans="1:4" x14ac:dyDescent="0.2">
      <c r="A8" s="2"/>
      <c r="B8" s="2"/>
      <c r="C8" s="24"/>
      <c r="D8" s="11"/>
    </row>
    <row r="9" spans="1:4" x14ac:dyDescent="0.2">
      <c r="A9" s="2"/>
      <c r="B9" s="2"/>
      <c r="C9" s="24"/>
      <c r="D9" s="11"/>
    </row>
    <row r="10" spans="1:4" x14ac:dyDescent="0.2">
      <c r="A10" s="12"/>
      <c r="C10" s="26"/>
    </row>
    <row r="11" spans="1:4" x14ac:dyDescent="0.2">
      <c r="A11" s="12"/>
    </row>
    <row r="12" spans="1:4" x14ac:dyDescent="0.2">
      <c r="A12" s="12"/>
    </row>
  </sheetData>
  <mergeCells count="1">
    <mergeCell ref="A1:C1"/>
  </mergeCells>
  <phoneticPr fontId="23" type="noConversion"/>
  <pageMargins left="0.70866141732283472" right="0.70866141732283472" top="0.74803149606299213" bottom="0.74803149606299213" header="0.31496062992125984" footer="0.31496062992125984"/>
  <pageSetup paperSize="9" scale="75" orientation="landscape" r:id="rId1"/>
  <headerFooter>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tabColor theme="0"/>
  </sheetPr>
  <dimension ref="A1:AZ254"/>
  <sheetViews>
    <sheetView showGridLines="0" showZeros="0" zoomScaleNormal="100" zoomScaleSheetLayoutView="90" workbookViewId="0">
      <pane ySplit="1" topLeftCell="A191" activePane="bottomLeft" state="frozen"/>
      <selection pane="bottomLeft" activeCell="Z196" sqref="Z196"/>
    </sheetView>
  </sheetViews>
  <sheetFormatPr defaultColWidth="8.85546875" defaultRowHeight="12.75" x14ac:dyDescent="0.2"/>
  <cols>
    <col min="1" max="1" width="4.85546875" style="40" customWidth="1"/>
    <col min="2" max="2" width="9.85546875" style="41" customWidth="1"/>
    <col min="3" max="3" width="10.5703125" style="43" customWidth="1"/>
    <col min="4" max="4" width="52" style="44" customWidth="1"/>
    <col min="5" max="5" width="21.5703125" style="30" customWidth="1"/>
    <col min="6" max="6" width="7.42578125" style="46" customWidth="1"/>
    <col min="7" max="7" width="24.42578125" style="30" customWidth="1"/>
    <col min="8" max="8" width="7.42578125" style="47" customWidth="1"/>
    <col min="9" max="9" width="20.85546875" style="30" customWidth="1"/>
    <col min="11" max="12" width="8.85546875" style="30"/>
    <col min="13" max="13" width="8.85546875" style="45" customWidth="1"/>
    <col min="14" max="15" width="8.5703125" style="30" customWidth="1"/>
    <col min="17" max="17" width="8.140625" style="47" customWidth="1"/>
    <col min="18" max="18" width="8.85546875" customWidth="1"/>
    <col min="19" max="19" width="9.140625" style="30" customWidth="1"/>
    <col min="20" max="21" width="11.85546875" style="30" customWidth="1"/>
    <col min="22" max="22" width="11.42578125" style="30" customWidth="1"/>
    <col min="23" max="23" width="11" customWidth="1"/>
    <col min="24" max="24" width="11.85546875" style="30" customWidth="1"/>
    <col min="25" max="25" width="11.85546875" customWidth="1"/>
    <col min="26" max="26" width="50.5703125" style="30" customWidth="1"/>
    <col min="27" max="27" width="54.5703125" style="30" customWidth="1"/>
    <col min="28" max="28" width="9.140625" style="30" customWidth="1"/>
    <col min="29" max="29" width="12.5703125" style="30" customWidth="1"/>
    <col min="30" max="30" width="61.5703125" style="30" customWidth="1"/>
    <col min="31" max="31" width="7.140625" style="30" customWidth="1"/>
    <col min="32" max="32" width="35.85546875" style="30" customWidth="1"/>
    <col min="33" max="34" width="16.5703125" style="46" customWidth="1"/>
    <col min="35" max="39" width="8.85546875" style="30"/>
    <col min="40" max="41" width="23.42578125" style="42" customWidth="1"/>
    <col min="42" max="42" width="8.85546875" style="30"/>
    <col min="43" max="43" width="39" style="48" customWidth="1"/>
    <col min="44" max="44" width="34.5703125" style="48" customWidth="1"/>
    <col min="45" max="45" width="42.140625" style="48" customWidth="1"/>
    <col min="46" max="46" width="21.85546875" style="48" customWidth="1"/>
    <col min="47" max="47" width="8.85546875" style="48"/>
    <col min="48" max="48" width="11.5703125" style="49" customWidth="1"/>
    <col min="49" max="49" width="11.42578125" style="49" customWidth="1"/>
    <col min="50" max="51" width="26.42578125" style="50" customWidth="1"/>
    <col min="52" max="52" width="15.85546875" style="51" customWidth="1"/>
    <col min="53" max="16384" width="8.85546875" style="30"/>
  </cols>
  <sheetData>
    <row r="1" spans="1:52" ht="38.25" x14ac:dyDescent="0.2">
      <c r="A1" s="34" t="s">
        <v>119</v>
      </c>
      <c r="B1" s="35" t="s">
        <v>11</v>
      </c>
      <c r="C1" s="35" t="s">
        <v>0</v>
      </c>
      <c r="D1" s="35" t="s">
        <v>4</v>
      </c>
      <c r="E1" s="35" t="s">
        <v>7</v>
      </c>
      <c r="F1" s="35" t="s">
        <v>8</v>
      </c>
      <c r="G1" s="35" t="s">
        <v>2</v>
      </c>
      <c r="H1" s="35" t="s">
        <v>1</v>
      </c>
      <c r="I1" s="35" t="s">
        <v>3</v>
      </c>
      <c r="J1" s="35" t="s">
        <v>26</v>
      </c>
      <c r="K1" s="35" t="s">
        <v>27</v>
      </c>
      <c r="L1" s="35" t="s">
        <v>24</v>
      </c>
      <c r="M1" s="35" t="s">
        <v>22</v>
      </c>
      <c r="N1" s="35" t="s">
        <v>25</v>
      </c>
      <c r="O1" s="35" t="s">
        <v>23</v>
      </c>
      <c r="P1" s="35" t="s">
        <v>29</v>
      </c>
      <c r="Q1" s="35" t="s">
        <v>28</v>
      </c>
      <c r="R1" s="36" t="s">
        <v>5</v>
      </c>
      <c r="S1" s="37" t="s">
        <v>30</v>
      </c>
      <c r="T1" s="38" t="s">
        <v>31</v>
      </c>
      <c r="U1" s="37" t="s">
        <v>65</v>
      </c>
      <c r="V1" s="38" t="s">
        <v>66</v>
      </c>
      <c r="W1" s="37" t="s">
        <v>33</v>
      </c>
      <c r="X1" s="38" t="s">
        <v>32</v>
      </c>
      <c r="Y1" s="39" t="s">
        <v>46</v>
      </c>
      <c r="Z1" s="35" t="s">
        <v>47</v>
      </c>
      <c r="AA1" s="35" t="s">
        <v>117</v>
      </c>
    </row>
    <row r="2" spans="1:52" x14ac:dyDescent="0.2">
      <c r="A2" s="219">
        <v>1</v>
      </c>
      <c r="B2" s="219" t="s">
        <v>14</v>
      </c>
      <c r="C2" s="220">
        <v>43926</v>
      </c>
      <c r="D2" s="219" t="s">
        <v>218</v>
      </c>
      <c r="E2" s="219" t="s">
        <v>219</v>
      </c>
      <c r="F2" s="219" t="s">
        <v>123</v>
      </c>
      <c r="G2" s="221" t="str">
        <f>IFERROR(VLOOKUP(BillDetail_List[[#This Row],[Activity Code]],ActivityCodeList,2,FALSE), "")</f>
        <v>Timed Telephone Calls</v>
      </c>
      <c r="H2" s="219"/>
      <c r="I2" s="221" t="str">
        <f>IFERROR(VLOOKUP(BillDetail_List[[#This Row],[Expense Code]],ExpenseCodeList,2,FALSE), "")</f>
        <v/>
      </c>
      <c r="J2" s="222">
        <v>0.5</v>
      </c>
      <c r="K2" s="223">
        <f>BillDetail_List[[#This Row],[Time Claimed]]</f>
        <v>0.5</v>
      </c>
      <c r="L2" s="219" t="s">
        <v>196</v>
      </c>
      <c r="M2" s="224" t="str">
        <f>BillDetail_List[[#This Row],[FE Claimed]]</f>
        <v>ABC</v>
      </c>
      <c r="N2" s="225">
        <f>IFERROR(VLOOKUP(BillDetail_List[[#This Row],[FE Claimed]],LTM_List[],6,FALSE),0)</f>
        <v>177</v>
      </c>
      <c r="O2" s="225">
        <f>IFERROR(VLOOKUP(BillDetail_List[[#This Row],[FE Allowed]],LTM_List[],7,FALSE),0)</f>
        <v>146</v>
      </c>
      <c r="P2" s="221" t="str">
        <f>IFERROR(VLOOKUP(BillDetail_List[[#This Row],[FE Claimed]],LTM_List[],4,FALSE),"")</f>
        <v>B</v>
      </c>
      <c r="Q2" s="221" t="str">
        <f>IFERROR(VLOOKUP(BillDetail_List[[#This Row],[FE Allowed]],LTM_List[],4,FALSE),"")</f>
        <v>B</v>
      </c>
      <c r="R2" s="226">
        <f>IFERROR(VLOOKUP(BillDetail_List[[#This Row],[Part ID]],Funding_List[],3,FALSE),"")</f>
        <v>0.2</v>
      </c>
      <c r="S2" s="227">
        <f>IFERROR(BillDetail_List[[#This Row],[Time Claimed]]*BillDetail_List[[#This Row],[FE Rate Claimed]],"")</f>
        <v>88.5</v>
      </c>
      <c r="T2" s="228">
        <f>IFERROR(BillDetail_List[[#This Row],[Time Allowed]]*BillDetail_List[[#This Row],[FE Rate Allowed]],"")</f>
        <v>73</v>
      </c>
      <c r="U2" s="229"/>
      <c r="V2" s="228">
        <f>BillDetail_List[[#This Row],[Disbs Claimed]]</f>
        <v>0</v>
      </c>
      <c r="W2" s="227">
        <f>IFERROR((BillDetail_List[[#This Row],[Profit Costs Claimed]]+BillDetail_List[[#This Row],[Disbs Claimed]])*BillDetail_List[[#This Row],[VAT Rate]],"")</f>
        <v>17.7</v>
      </c>
      <c r="X2" s="228">
        <f>IFERROR(IF(_xlfn.ISFORMULA(W2),(BillDetail_List[[#This Row],[Profit Costs Allowed]]+BillDetail_List[[#This Row],[Disbs Allowed]])*BillDetail_List[[#This Row],[VAT Rate]],W2),"")</f>
        <v>14.600000000000001</v>
      </c>
      <c r="Y2" s="224"/>
      <c r="Z2" s="221" t="str">
        <f>IFERROR(VLOOKUP(BillDetail_List[[#This Row],[Finding Code]],Findings_Table[],2,FALSE), " ")</f>
        <v xml:space="preserve"> </v>
      </c>
      <c r="AA2" s="221">
        <f>IFERROR(VLOOKUP(BillDetail_List[[#This Row],[Activity Code]],ActivityCodeList,4,FALSE), " ")</f>
        <v>2</v>
      </c>
      <c r="AG2" s="30"/>
      <c r="AH2" s="30"/>
      <c r="AN2" s="30"/>
      <c r="AO2" s="30"/>
      <c r="AQ2" s="30"/>
      <c r="AR2" s="30"/>
      <c r="AS2" s="30"/>
      <c r="AT2" s="30"/>
      <c r="AU2" s="30"/>
      <c r="AV2" s="30"/>
      <c r="AW2" s="30"/>
      <c r="AX2" s="30"/>
      <c r="AY2" s="30"/>
      <c r="AZ2" s="30"/>
    </row>
    <row r="3" spans="1:52" ht="38.25" x14ac:dyDescent="0.2">
      <c r="A3" s="219">
        <v>2</v>
      </c>
      <c r="B3" s="219" t="s">
        <v>14</v>
      </c>
      <c r="C3" s="220">
        <v>43945</v>
      </c>
      <c r="D3" s="219" t="s">
        <v>220</v>
      </c>
      <c r="E3" s="219"/>
      <c r="F3" s="219" t="s">
        <v>130</v>
      </c>
      <c r="G3" s="221" t="str">
        <f>IFERROR(VLOOKUP(BillDetail_List[[#This Row],[Activity Code]],ActivityCodeList,2,FALSE), "")</f>
        <v>Plan, Prepare, Draft, Review</v>
      </c>
      <c r="H3" s="219"/>
      <c r="I3" s="221" t="str">
        <f>IFERROR(VLOOKUP(BillDetail_List[[#This Row],[Expense Code]],ExpenseCodeList,2,FALSE), "")</f>
        <v/>
      </c>
      <c r="J3" s="222">
        <v>0.2</v>
      </c>
      <c r="K3" s="223">
        <v>0</v>
      </c>
      <c r="L3" s="219" t="s">
        <v>206</v>
      </c>
      <c r="M3" s="224" t="str">
        <f>BillDetail_List[[#This Row],[FE Claimed]]</f>
        <v>JKL</v>
      </c>
      <c r="N3" s="225">
        <f>IFERROR(VLOOKUP(BillDetail_List[[#This Row],[FE Claimed]],LTM_List[],6,FALSE),0)</f>
        <v>111</v>
      </c>
      <c r="O3" s="225">
        <f>IFERROR(VLOOKUP(BillDetail_List[[#This Row],[FE Allowed]],LTM_List[],7,FALSE),0)</f>
        <v>111</v>
      </c>
      <c r="P3" s="221" t="str">
        <f>IFERROR(VLOOKUP(BillDetail_List[[#This Row],[FE Claimed]],LTM_List[],4,FALSE),"")</f>
        <v>D</v>
      </c>
      <c r="Q3" s="221" t="str">
        <f>IFERROR(VLOOKUP(BillDetail_List[[#This Row],[FE Allowed]],LTM_List[],4,FALSE),"")</f>
        <v>D</v>
      </c>
      <c r="R3" s="226">
        <f>IFERROR(VLOOKUP(BillDetail_List[[#This Row],[Part ID]],Funding_List[],3,FALSE),"")</f>
        <v>0.2</v>
      </c>
      <c r="S3" s="227">
        <f>IFERROR(BillDetail_List[[#This Row],[Time Claimed]]*BillDetail_List[[#This Row],[FE Rate Claimed]],"")</f>
        <v>22.200000000000003</v>
      </c>
      <c r="T3" s="228">
        <f>IFERROR(BillDetail_List[[#This Row],[Time Allowed]]*BillDetail_List[[#This Row],[FE Rate Allowed]],"")</f>
        <v>0</v>
      </c>
      <c r="U3" s="229"/>
      <c r="V3" s="228">
        <f>BillDetail_List[[#This Row],[Disbs Claimed]]</f>
        <v>0</v>
      </c>
      <c r="W3" s="227">
        <f>IFERROR((BillDetail_List[[#This Row],[Profit Costs Claimed]]+BillDetail_List[[#This Row],[Disbs Claimed]])*BillDetail_List[[#This Row],[VAT Rate]],"")</f>
        <v>4.4400000000000004</v>
      </c>
      <c r="X3" s="228">
        <f>IFERROR(IF(_xlfn.ISFORMULA(W3),(BillDetail_List[[#This Row],[Profit Costs Allowed]]+BillDetail_List[[#This Row],[Disbs Allowed]])*BillDetail_List[[#This Row],[VAT Rate]],W3),"")</f>
        <v>0</v>
      </c>
      <c r="Y3" s="224" t="s">
        <v>505</v>
      </c>
      <c r="Z3" s="221" t="str">
        <f>IFERROR(VLOOKUP(BillDetail_List[[#This Row],[Finding Code]],Findings_Table[],2,FALSE), " ")</f>
        <v>Overheads</v>
      </c>
      <c r="AA3" s="221">
        <f>IFERROR(VLOOKUP(BillDetail_List[[#This Row],[Activity Code]],ActivityCodeList,4,FALSE), " ")</f>
        <v>9</v>
      </c>
      <c r="AG3" s="30"/>
      <c r="AH3" s="30"/>
      <c r="AN3" s="30"/>
      <c r="AO3" s="30"/>
      <c r="AQ3" s="30"/>
      <c r="AR3" s="30"/>
      <c r="AS3" s="30"/>
      <c r="AT3" s="30"/>
      <c r="AU3" s="30"/>
      <c r="AV3" s="30"/>
      <c r="AW3" s="30"/>
      <c r="AX3" s="30"/>
      <c r="AY3" s="30"/>
      <c r="AZ3" s="30"/>
    </row>
    <row r="4" spans="1:52" ht="25.5" x14ac:dyDescent="0.2">
      <c r="A4" s="219">
        <v>3</v>
      </c>
      <c r="B4" s="219" t="s">
        <v>14</v>
      </c>
      <c r="C4" s="220">
        <v>43951</v>
      </c>
      <c r="D4" s="219" t="s">
        <v>221</v>
      </c>
      <c r="E4" s="219" t="s">
        <v>222</v>
      </c>
      <c r="F4" s="219" t="s">
        <v>125</v>
      </c>
      <c r="G4" s="221" t="str">
        <f>IFERROR(VLOOKUP(BillDetail_List[[#This Row],[Activity Code]],ActivityCodeList,2,FALSE), "")</f>
        <v>Timed Letters/Emails Out</v>
      </c>
      <c r="H4" s="219"/>
      <c r="I4" s="221" t="str">
        <f>IFERROR(VLOOKUP(BillDetail_List[[#This Row],[Expense Code]],ExpenseCodeList,2,FALSE), "")</f>
        <v/>
      </c>
      <c r="J4" s="222">
        <v>0.3</v>
      </c>
      <c r="K4" s="223">
        <f>BillDetail_List[[#This Row],[Time Claimed]]</f>
        <v>0.3</v>
      </c>
      <c r="L4" s="219" t="s">
        <v>206</v>
      </c>
      <c r="M4" s="224" t="str">
        <f>BillDetail_List[[#This Row],[FE Claimed]]</f>
        <v>JKL</v>
      </c>
      <c r="N4" s="225">
        <f>IFERROR(VLOOKUP(BillDetail_List[[#This Row],[FE Claimed]],LTM_List[],6,FALSE),0)</f>
        <v>111</v>
      </c>
      <c r="O4" s="225">
        <f>IFERROR(VLOOKUP(BillDetail_List[[#This Row],[FE Allowed]],LTM_List[],7,FALSE),0)</f>
        <v>111</v>
      </c>
      <c r="P4" s="221" t="str">
        <f>IFERROR(VLOOKUP(BillDetail_List[[#This Row],[FE Claimed]],LTM_List[],4,FALSE),"")</f>
        <v>D</v>
      </c>
      <c r="Q4" s="221" t="str">
        <f>IFERROR(VLOOKUP(BillDetail_List[[#This Row],[FE Allowed]],LTM_List[],4,FALSE),"")</f>
        <v>D</v>
      </c>
      <c r="R4" s="226">
        <f>IFERROR(VLOOKUP(BillDetail_List[[#This Row],[Part ID]],Funding_List[],3,FALSE),"")</f>
        <v>0.2</v>
      </c>
      <c r="S4" s="227">
        <f>IFERROR(BillDetail_List[[#This Row],[Time Claimed]]*BillDetail_List[[#This Row],[FE Rate Claimed]],"")</f>
        <v>33.299999999999997</v>
      </c>
      <c r="T4" s="228">
        <f>IFERROR(BillDetail_List[[#This Row],[Time Allowed]]*BillDetail_List[[#This Row],[FE Rate Allowed]],"")</f>
        <v>33.299999999999997</v>
      </c>
      <c r="U4" s="229"/>
      <c r="V4" s="228">
        <f>BillDetail_List[[#This Row],[Disbs Claimed]]</f>
        <v>0</v>
      </c>
      <c r="W4" s="227">
        <f>IFERROR((BillDetail_List[[#This Row],[Profit Costs Claimed]]+BillDetail_List[[#This Row],[Disbs Claimed]])*BillDetail_List[[#This Row],[VAT Rate]],"")</f>
        <v>6.66</v>
      </c>
      <c r="X4" s="228">
        <f>IFERROR(IF(_xlfn.ISFORMULA(W4),(BillDetail_List[[#This Row],[Profit Costs Allowed]]+BillDetail_List[[#This Row],[Disbs Allowed]])*BillDetail_List[[#This Row],[VAT Rate]],W4),"")</f>
        <v>6.66</v>
      </c>
      <c r="Y4" s="224"/>
      <c r="Z4" s="221" t="str">
        <f>IFERROR(VLOOKUP(BillDetail_List[[#This Row],[Finding Code]],Findings_Table[],2,FALSE), " ")</f>
        <v xml:space="preserve"> </v>
      </c>
      <c r="AA4" s="221">
        <f>IFERROR(VLOOKUP(BillDetail_List[[#This Row],[Activity Code]],ActivityCodeList,4,FALSE), " ")</f>
        <v>4</v>
      </c>
      <c r="AG4" s="30"/>
      <c r="AH4" s="30"/>
      <c r="AN4" s="30"/>
      <c r="AO4" s="30"/>
      <c r="AQ4" s="30"/>
      <c r="AR4" s="30"/>
      <c r="AS4" s="30"/>
      <c r="AT4" s="30"/>
      <c r="AU4" s="30"/>
      <c r="AV4" s="30"/>
      <c r="AW4" s="30"/>
      <c r="AX4" s="30"/>
      <c r="AY4" s="30"/>
      <c r="AZ4" s="30"/>
    </row>
    <row r="5" spans="1:52" ht="25.5" x14ac:dyDescent="0.2">
      <c r="A5" s="219">
        <v>4</v>
      </c>
      <c r="B5" s="219" t="s">
        <v>14</v>
      </c>
      <c r="C5" s="220">
        <v>43951</v>
      </c>
      <c r="D5" s="219" t="s">
        <v>223</v>
      </c>
      <c r="E5" s="219"/>
      <c r="F5" s="219" t="s">
        <v>130</v>
      </c>
      <c r="G5" s="221" t="str">
        <f>IFERROR(VLOOKUP(BillDetail_List[[#This Row],[Activity Code]],ActivityCodeList,2,FALSE), "")</f>
        <v>Plan, Prepare, Draft, Review</v>
      </c>
      <c r="H5" s="219"/>
      <c r="I5" s="221" t="str">
        <f>IFERROR(VLOOKUP(BillDetail_List[[#This Row],[Expense Code]],ExpenseCodeList,2,FALSE), "")</f>
        <v/>
      </c>
      <c r="J5" s="222">
        <v>0.2</v>
      </c>
      <c r="K5" s="223">
        <f>BillDetail_List[[#This Row],[Time Claimed]]</f>
        <v>0.2</v>
      </c>
      <c r="L5" s="219" t="s">
        <v>201</v>
      </c>
      <c r="M5" s="224" t="str">
        <f>BillDetail_List[[#This Row],[FE Claimed]]</f>
        <v>DEF</v>
      </c>
      <c r="N5" s="225">
        <f>IFERROR(VLOOKUP(BillDetail_List[[#This Row],[FE Claimed]],LTM_List[],6,FALSE),0)</f>
        <v>146</v>
      </c>
      <c r="O5" s="225">
        <f>IFERROR(VLOOKUP(BillDetail_List[[#This Row],[FE Allowed]],LTM_List[],7,FALSE),0)</f>
        <v>146</v>
      </c>
      <c r="P5" s="221" t="str">
        <f>IFERROR(VLOOKUP(BillDetail_List[[#This Row],[FE Claimed]],LTM_List[],4,FALSE),"")</f>
        <v>C</v>
      </c>
      <c r="Q5" s="221" t="str">
        <f>IFERROR(VLOOKUP(BillDetail_List[[#This Row],[FE Allowed]],LTM_List[],4,FALSE),"")</f>
        <v>C</v>
      </c>
      <c r="R5" s="226">
        <f>IFERROR(VLOOKUP(BillDetail_List[[#This Row],[Part ID]],Funding_List[],3,FALSE),"")</f>
        <v>0.2</v>
      </c>
      <c r="S5" s="227">
        <f>IFERROR(BillDetail_List[[#This Row],[Time Claimed]]*BillDetail_List[[#This Row],[FE Rate Claimed]],"")</f>
        <v>29.200000000000003</v>
      </c>
      <c r="T5" s="228">
        <f>IFERROR(BillDetail_List[[#This Row],[Time Allowed]]*BillDetail_List[[#This Row],[FE Rate Allowed]],"")</f>
        <v>29.200000000000003</v>
      </c>
      <c r="U5" s="229"/>
      <c r="V5" s="228">
        <f>BillDetail_List[[#This Row],[Disbs Claimed]]</f>
        <v>0</v>
      </c>
      <c r="W5" s="227">
        <f>IFERROR((BillDetail_List[[#This Row],[Profit Costs Claimed]]+BillDetail_List[[#This Row],[Disbs Claimed]])*BillDetail_List[[#This Row],[VAT Rate]],"")</f>
        <v>5.8400000000000007</v>
      </c>
      <c r="X5" s="228">
        <f>IFERROR(IF(_xlfn.ISFORMULA(W5),(BillDetail_List[[#This Row],[Profit Costs Allowed]]+BillDetail_List[[#This Row],[Disbs Allowed]])*BillDetail_List[[#This Row],[VAT Rate]],W5),"")</f>
        <v>5.8400000000000007</v>
      </c>
      <c r="Y5" s="224"/>
      <c r="Z5" s="221" t="str">
        <f>IFERROR(VLOOKUP(BillDetail_List[[#This Row],[Finding Code]],Findings_Table[],2,FALSE), " ")</f>
        <v xml:space="preserve"> </v>
      </c>
      <c r="AA5" s="221">
        <f>IFERROR(VLOOKUP(BillDetail_List[[#This Row],[Activity Code]],ActivityCodeList,4,FALSE), " ")</f>
        <v>9</v>
      </c>
      <c r="AB5" s="46"/>
      <c r="AG5" s="30"/>
      <c r="AH5" s="42"/>
      <c r="AI5" s="42"/>
      <c r="AK5" s="48"/>
      <c r="AL5" s="48"/>
      <c r="AM5" s="48"/>
      <c r="AN5" s="48"/>
      <c r="AO5" s="48"/>
      <c r="AP5" s="49"/>
      <c r="AQ5" s="49"/>
      <c r="AR5" s="50"/>
      <c r="AS5" s="50"/>
      <c r="AT5" s="51"/>
      <c r="AU5" s="30"/>
      <c r="AV5" s="30"/>
      <c r="AW5" s="30"/>
      <c r="AX5" s="30"/>
      <c r="AY5" s="30"/>
      <c r="AZ5" s="30"/>
    </row>
    <row r="6" spans="1:52" ht="25.5" x14ac:dyDescent="0.2">
      <c r="A6" s="219">
        <v>5</v>
      </c>
      <c r="B6" s="219" t="s">
        <v>14</v>
      </c>
      <c r="C6" s="220">
        <v>43951</v>
      </c>
      <c r="D6" s="219" t="s">
        <v>224</v>
      </c>
      <c r="E6" s="219"/>
      <c r="F6" s="219" t="s">
        <v>130</v>
      </c>
      <c r="G6" s="221" t="str">
        <f>IFERROR(VLOOKUP(BillDetail_List[[#This Row],[Activity Code]],ActivityCodeList,2,FALSE), "")</f>
        <v>Plan, Prepare, Draft, Review</v>
      </c>
      <c r="H6" s="219"/>
      <c r="I6" s="221" t="str">
        <f>IFERROR(VLOOKUP(BillDetail_List[[#This Row],[Expense Code]],ExpenseCodeList,2,FALSE), "")</f>
        <v/>
      </c>
      <c r="J6" s="222">
        <v>0.2</v>
      </c>
      <c r="K6" s="223">
        <f>BillDetail_List[[#This Row],[Time Claimed]]</f>
        <v>0.2</v>
      </c>
      <c r="L6" s="219" t="s">
        <v>196</v>
      </c>
      <c r="M6" s="224" t="str">
        <f>BillDetail_List[[#This Row],[FE Claimed]]</f>
        <v>ABC</v>
      </c>
      <c r="N6" s="225">
        <f>IFERROR(VLOOKUP(BillDetail_List[[#This Row],[FE Claimed]],LTM_List[],6,FALSE),0)</f>
        <v>177</v>
      </c>
      <c r="O6" s="225">
        <f>IFERROR(VLOOKUP(BillDetail_List[[#This Row],[FE Allowed]],LTM_List[],7,FALSE),0)</f>
        <v>146</v>
      </c>
      <c r="P6" s="221" t="str">
        <f>IFERROR(VLOOKUP(BillDetail_List[[#This Row],[FE Claimed]],LTM_List[],4,FALSE),"")</f>
        <v>B</v>
      </c>
      <c r="Q6" s="221" t="str">
        <f>IFERROR(VLOOKUP(BillDetail_List[[#This Row],[FE Allowed]],LTM_List[],4,FALSE),"")</f>
        <v>B</v>
      </c>
      <c r="R6" s="226">
        <f>IFERROR(VLOOKUP(BillDetail_List[[#This Row],[Part ID]],Funding_List[],3,FALSE),"")</f>
        <v>0.2</v>
      </c>
      <c r="S6" s="227">
        <f>IFERROR(BillDetail_List[[#This Row],[Time Claimed]]*BillDetail_List[[#This Row],[FE Rate Claimed]],"")</f>
        <v>35.4</v>
      </c>
      <c r="T6" s="228">
        <f>IFERROR(BillDetail_List[[#This Row],[Time Allowed]]*BillDetail_List[[#This Row],[FE Rate Allowed]],"")</f>
        <v>29.200000000000003</v>
      </c>
      <c r="U6" s="229"/>
      <c r="V6" s="228">
        <f>BillDetail_List[[#This Row],[Disbs Claimed]]</f>
        <v>0</v>
      </c>
      <c r="W6" s="227">
        <f>IFERROR((BillDetail_List[[#This Row],[Profit Costs Claimed]]+BillDetail_List[[#This Row],[Disbs Claimed]])*BillDetail_List[[#This Row],[VAT Rate]],"")</f>
        <v>7.08</v>
      </c>
      <c r="X6" s="228">
        <f>IFERROR(IF(_xlfn.ISFORMULA(W6),(BillDetail_List[[#This Row],[Profit Costs Allowed]]+BillDetail_List[[#This Row],[Disbs Allowed]])*BillDetail_List[[#This Row],[VAT Rate]],W6),"")</f>
        <v>5.8400000000000007</v>
      </c>
      <c r="Y6" s="224"/>
      <c r="Z6" s="221" t="str">
        <f>IFERROR(VLOOKUP(BillDetail_List[[#This Row],[Finding Code]],Findings_Table[],2,FALSE), " ")</f>
        <v xml:space="preserve"> </v>
      </c>
      <c r="AA6" s="221">
        <f>IFERROR(VLOOKUP(BillDetail_List[[#This Row],[Activity Code]],ActivityCodeList,4,FALSE), " ")</f>
        <v>9</v>
      </c>
      <c r="AB6" s="46"/>
      <c r="AC6" s="46"/>
      <c r="AG6" s="30"/>
      <c r="AH6" s="30"/>
      <c r="AI6" s="42"/>
      <c r="AJ6" s="42"/>
      <c r="AL6" s="48"/>
      <c r="AM6" s="48"/>
      <c r="AN6" s="48"/>
      <c r="AO6" s="48"/>
      <c r="AP6" s="48"/>
      <c r="AQ6" s="49"/>
      <c r="AR6" s="49"/>
      <c r="AS6" s="50"/>
      <c r="AT6" s="50"/>
      <c r="AU6" s="51"/>
      <c r="AV6" s="30"/>
      <c r="AW6" s="30"/>
      <c r="AX6" s="30"/>
      <c r="AY6" s="30"/>
      <c r="AZ6" s="30"/>
    </row>
    <row r="7" spans="1:52" ht="25.5" x14ac:dyDescent="0.2">
      <c r="A7" s="219">
        <v>6</v>
      </c>
      <c r="B7" s="219" t="s">
        <v>14</v>
      </c>
      <c r="C7" s="220">
        <v>43951</v>
      </c>
      <c r="D7" s="219" t="s">
        <v>225</v>
      </c>
      <c r="E7" s="219"/>
      <c r="F7" s="219" t="s">
        <v>130</v>
      </c>
      <c r="G7" s="221" t="str">
        <f>IFERROR(VLOOKUP(BillDetail_List[[#This Row],[Activity Code]],ActivityCodeList,2,FALSE), "")</f>
        <v>Plan, Prepare, Draft, Review</v>
      </c>
      <c r="H7" s="219"/>
      <c r="I7" s="221" t="str">
        <f>IFERROR(VLOOKUP(BillDetail_List[[#This Row],[Expense Code]],ExpenseCodeList,2,FALSE), "")</f>
        <v/>
      </c>
      <c r="J7" s="222">
        <v>0.2</v>
      </c>
      <c r="K7" s="223">
        <f>BillDetail_List[[#This Row],[Time Claimed]]</f>
        <v>0.2</v>
      </c>
      <c r="L7" s="219" t="s">
        <v>196</v>
      </c>
      <c r="M7" s="224" t="str">
        <f>BillDetail_List[[#This Row],[FE Claimed]]</f>
        <v>ABC</v>
      </c>
      <c r="N7" s="225">
        <f>IFERROR(VLOOKUP(BillDetail_List[[#This Row],[FE Claimed]],LTM_List[],6,FALSE),0)</f>
        <v>177</v>
      </c>
      <c r="O7" s="225">
        <f>IFERROR(VLOOKUP(BillDetail_List[[#This Row],[FE Allowed]],LTM_List[],7,FALSE),0)</f>
        <v>146</v>
      </c>
      <c r="P7" s="221" t="str">
        <f>IFERROR(VLOOKUP(BillDetail_List[[#This Row],[FE Claimed]],LTM_List[],4,FALSE),"")</f>
        <v>B</v>
      </c>
      <c r="Q7" s="221" t="str">
        <f>IFERROR(VLOOKUP(BillDetail_List[[#This Row],[FE Allowed]],LTM_List[],4,FALSE),"")</f>
        <v>B</v>
      </c>
      <c r="R7" s="226">
        <f>IFERROR(VLOOKUP(BillDetail_List[[#This Row],[Part ID]],Funding_List[],3,FALSE),"")</f>
        <v>0.2</v>
      </c>
      <c r="S7" s="227">
        <f>IFERROR(BillDetail_List[[#This Row],[Time Claimed]]*BillDetail_List[[#This Row],[FE Rate Claimed]],"")</f>
        <v>35.4</v>
      </c>
      <c r="T7" s="228">
        <f>IFERROR(BillDetail_List[[#This Row],[Time Allowed]]*BillDetail_List[[#This Row],[FE Rate Allowed]],"")</f>
        <v>29.200000000000003</v>
      </c>
      <c r="U7" s="229"/>
      <c r="V7" s="228">
        <f>BillDetail_List[[#This Row],[Disbs Claimed]]</f>
        <v>0</v>
      </c>
      <c r="W7" s="227">
        <f>IFERROR((BillDetail_List[[#This Row],[Profit Costs Claimed]]+BillDetail_List[[#This Row],[Disbs Claimed]])*BillDetail_List[[#This Row],[VAT Rate]],"")</f>
        <v>7.08</v>
      </c>
      <c r="X7" s="228">
        <f>IFERROR(IF(_xlfn.ISFORMULA(W7),(BillDetail_List[[#This Row],[Profit Costs Allowed]]+BillDetail_List[[#This Row],[Disbs Allowed]])*BillDetail_List[[#This Row],[VAT Rate]],W7),"")</f>
        <v>5.8400000000000007</v>
      </c>
      <c r="Y7" s="224"/>
      <c r="Z7" s="221" t="str">
        <f>IFERROR(VLOOKUP(BillDetail_List[[#This Row],[Finding Code]],Findings_Table[],2,FALSE), " ")</f>
        <v xml:space="preserve"> </v>
      </c>
      <c r="AA7" s="221">
        <f>IFERROR(VLOOKUP(BillDetail_List[[#This Row],[Activity Code]],ActivityCodeList,4,FALSE), " ")</f>
        <v>9</v>
      </c>
      <c r="AB7" s="46"/>
      <c r="AC7" s="46"/>
      <c r="AG7" s="30"/>
      <c r="AH7" s="30"/>
      <c r="AI7" s="42"/>
      <c r="AJ7" s="42"/>
      <c r="AL7" s="48"/>
      <c r="AM7" s="48"/>
      <c r="AN7" s="48"/>
      <c r="AO7" s="48"/>
      <c r="AP7" s="48"/>
      <c r="AQ7" s="49"/>
      <c r="AR7" s="49"/>
      <c r="AS7" s="50"/>
      <c r="AT7" s="50"/>
      <c r="AU7" s="51"/>
      <c r="AV7" s="30"/>
      <c r="AW7" s="30"/>
      <c r="AX7" s="30"/>
      <c r="AY7" s="30"/>
      <c r="AZ7" s="30"/>
    </row>
    <row r="8" spans="1:52" ht="25.5" x14ac:dyDescent="0.2">
      <c r="A8" s="219">
        <v>7</v>
      </c>
      <c r="B8" s="219" t="s">
        <v>14</v>
      </c>
      <c r="C8" s="220">
        <v>43951</v>
      </c>
      <c r="D8" s="219" t="s">
        <v>226</v>
      </c>
      <c r="E8" s="219"/>
      <c r="F8" s="219" t="s">
        <v>130</v>
      </c>
      <c r="G8" s="221" t="str">
        <f>IFERROR(VLOOKUP(BillDetail_List[[#This Row],[Activity Code]],ActivityCodeList,2,FALSE), "")</f>
        <v>Plan, Prepare, Draft, Review</v>
      </c>
      <c r="H8" s="219"/>
      <c r="I8" s="221" t="str">
        <f>IFERROR(VLOOKUP(BillDetail_List[[#This Row],[Expense Code]],ExpenseCodeList,2,FALSE), "")</f>
        <v/>
      </c>
      <c r="J8" s="222">
        <v>0.1</v>
      </c>
      <c r="K8" s="223">
        <f>BillDetail_List[[#This Row],[Time Claimed]]</f>
        <v>0.1</v>
      </c>
      <c r="L8" s="219" t="s">
        <v>206</v>
      </c>
      <c r="M8" s="224" t="str">
        <f>BillDetail_List[[#This Row],[FE Claimed]]</f>
        <v>JKL</v>
      </c>
      <c r="N8" s="225">
        <f>IFERROR(VLOOKUP(BillDetail_List[[#This Row],[FE Claimed]],LTM_List[],6,FALSE),0)</f>
        <v>111</v>
      </c>
      <c r="O8" s="225">
        <f>IFERROR(VLOOKUP(BillDetail_List[[#This Row],[FE Allowed]],LTM_List[],7,FALSE),0)</f>
        <v>111</v>
      </c>
      <c r="P8" s="221" t="str">
        <f>IFERROR(VLOOKUP(BillDetail_List[[#This Row],[FE Claimed]],LTM_List[],4,FALSE),"")</f>
        <v>D</v>
      </c>
      <c r="Q8" s="221" t="str">
        <f>IFERROR(VLOOKUP(BillDetail_List[[#This Row],[FE Allowed]],LTM_List[],4,FALSE),"")</f>
        <v>D</v>
      </c>
      <c r="R8" s="226">
        <f>IFERROR(VLOOKUP(BillDetail_List[[#This Row],[Part ID]],Funding_List[],3,FALSE),"")</f>
        <v>0.2</v>
      </c>
      <c r="S8" s="227">
        <f>IFERROR(BillDetail_List[[#This Row],[Time Claimed]]*BillDetail_List[[#This Row],[FE Rate Claimed]],"")</f>
        <v>11.100000000000001</v>
      </c>
      <c r="T8" s="228">
        <f>IFERROR(BillDetail_List[[#This Row],[Time Allowed]]*BillDetail_List[[#This Row],[FE Rate Allowed]],"")</f>
        <v>11.100000000000001</v>
      </c>
      <c r="U8" s="229"/>
      <c r="V8" s="228">
        <f>BillDetail_List[[#This Row],[Disbs Claimed]]</f>
        <v>0</v>
      </c>
      <c r="W8" s="227">
        <f>IFERROR((BillDetail_List[[#This Row],[Profit Costs Claimed]]+BillDetail_List[[#This Row],[Disbs Claimed]])*BillDetail_List[[#This Row],[VAT Rate]],"")</f>
        <v>2.2200000000000002</v>
      </c>
      <c r="X8" s="228">
        <f>IFERROR(IF(_xlfn.ISFORMULA(W8),(BillDetail_List[[#This Row],[Profit Costs Allowed]]+BillDetail_List[[#This Row],[Disbs Allowed]])*BillDetail_List[[#This Row],[VAT Rate]],W8),"")</f>
        <v>2.2200000000000002</v>
      </c>
      <c r="Y8" s="224"/>
      <c r="Z8" s="221" t="str">
        <f>IFERROR(VLOOKUP(BillDetail_List[[#This Row],[Finding Code]],Findings_Table[],2,FALSE), " ")</f>
        <v xml:space="preserve"> </v>
      </c>
      <c r="AA8" s="221">
        <f>IFERROR(VLOOKUP(BillDetail_List[[#This Row],[Activity Code]],ActivityCodeList,4,FALSE), " ")</f>
        <v>9</v>
      </c>
      <c r="AB8" s="46"/>
      <c r="AC8" s="46"/>
      <c r="AG8" s="30"/>
      <c r="AH8" s="30"/>
      <c r="AI8" s="42"/>
      <c r="AJ8" s="42"/>
      <c r="AL8" s="48"/>
      <c r="AM8" s="48"/>
      <c r="AN8" s="48"/>
      <c r="AO8" s="48"/>
      <c r="AP8" s="48"/>
      <c r="AQ8" s="49"/>
      <c r="AR8" s="49"/>
      <c r="AS8" s="50"/>
      <c r="AT8" s="50"/>
      <c r="AU8" s="51"/>
      <c r="AV8" s="30"/>
      <c r="AW8" s="30"/>
      <c r="AX8" s="30"/>
      <c r="AY8" s="30"/>
      <c r="AZ8" s="30"/>
    </row>
    <row r="9" spans="1:52" ht="25.5" x14ac:dyDescent="0.2">
      <c r="A9" s="219">
        <v>8</v>
      </c>
      <c r="B9" s="219" t="s">
        <v>14</v>
      </c>
      <c r="C9" s="220">
        <v>43951</v>
      </c>
      <c r="D9" s="219" t="s">
        <v>227</v>
      </c>
      <c r="E9" s="219"/>
      <c r="F9" s="219" t="s">
        <v>130</v>
      </c>
      <c r="G9" s="221" t="str">
        <f>IFERROR(VLOOKUP(BillDetail_List[[#This Row],[Activity Code]],ActivityCodeList,2,FALSE), "")</f>
        <v>Plan, Prepare, Draft, Review</v>
      </c>
      <c r="H9" s="219"/>
      <c r="I9" s="221" t="str">
        <f>IFERROR(VLOOKUP(BillDetail_List[[#This Row],[Expense Code]],ExpenseCodeList,2,FALSE), "")</f>
        <v/>
      </c>
      <c r="J9" s="222">
        <v>0.1</v>
      </c>
      <c r="K9" s="223">
        <f>BillDetail_List[[#This Row],[Time Claimed]]</f>
        <v>0.1</v>
      </c>
      <c r="L9" s="219" t="s">
        <v>206</v>
      </c>
      <c r="M9" s="224" t="str">
        <f>BillDetail_List[[#This Row],[FE Claimed]]</f>
        <v>JKL</v>
      </c>
      <c r="N9" s="225">
        <f>IFERROR(VLOOKUP(BillDetail_List[[#This Row],[FE Claimed]],LTM_List[],6,FALSE),0)</f>
        <v>111</v>
      </c>
      <c r="O9" s="225">
        <f>IFERROR(VLOOKUP(BillDetail_List[[#This Row],[FE Allowed]],LTM_List[],7,FALSE),0)</f>
        <v>111</v>
      </c>
      <c r="P9" s="221" t="str">
        <f>IFERROR(VLOOKUP(BillDetail_List[[#This Row],[FE Claimed]],LTM_List[],4,FALSE),"")</f>
        <v>D</v>
      </c>
      <c r="Q9" s="221" t="str">
        <f>IFERROR(VLOOKUP(BillDetail_List[[#This Row],[FE Allowed]],LTM_List[],4,FALSE),"")</f>
        <v>D</v>
      </c>
      <c r="R9" s="226">
        <f>IFERROR(VLOOKUP(BillDetail_List[[#This Row],[Part ID]],Funding_List[],3,FALSE),"")</f>
        <v>0.2</v>
      </c>
      <c r="S9" s="227">
        <f>IFERROR(BillDetail_List[[#This Row],[Time Claimed]]*BillDetail_List[[#This Row],[FE Rate Claimed]],"")</f>
        <v>11.100000000000001</v>
      </c>
      <c r="T9" s="228">
        <f>IFERROR(BillDetail_List[[#This Row],[Time Allowed]]*BillDetail_List[[#This Row],[FE Rate Allowed]],"")</f>
        <v>11.100000000000001</v>
      </c>
      <c r="U9" s="229"/>
      <c r="V9" s="228">
        <f>BillDetail_List[[#This Row],[Disbs Claimed]]</f>
        <v>0</v>
      </c>
      <c r="W9" s="227">
        <f>IFERROR((BillDetail_List[[#This Row],[Profit Costs Claimed]]+BillDetail_List[[#This Row],[Disbs Claimed]])*BillDetail_List[[#This Row],[VAT Rate]],"")</f>
        <v>2.2200000000000002</v>
      </c>
      <c r="X9" s="228">
        <f>IFERROR(IF(_xlfn.ISFORMULA(W9),(BillDetail_List[[#This Row],[Profit Costs Allowed]]+BillDetail_List[[#This Row],[Disbs Allowed]])*BillDetail_List[[#This Row],[VAT Rate]],W9),"")</f>
        <v>2.2200000000000002</v>
      </c>
      <c r="Y9" s="224"/>
      <c r="Z9" s="221" t="str">
        <f>IFERROR(VLOOKUP(BillDetail_List[[#This Row],[Finding Code]],Findings_Table[],2,FALSE), " ")</f>
        <v xml:space="preserve"> </v>
      </c>
      <c r="AA9" s="221">
        <f>IFERROR(VLOOKUP(BillDetail_List[[#This Row],[Activity Code]],ActivityCodeList,4,FALSE), " ")</f>
        <v>9</v>
      </c>
      <c r="AB9" s="46"/>
      <c r="AC9" s="46"/>
      <c r="AG9" s="30"/>
      <c r="AH9" s="30"/>
      <c r="AI9" s="42"/>
      <c r="AJ9" s="42"/>
      <c r="AL9" s="48"/>
      <c r="AM9" s="48"/>
      <c r="AN9" s="48"/>
      <c r="AO9" s="48"/>
      <c r="AP9" s="48"/>
      <c r="AQ9" s="49"/>
      <c r="AR9" s="49"/>
      <c r="AS9" s="50"/>
      <c r="AT9" s="50"/>
      <c r="AU9" s="51"/>
      <c r="AV9" s="30"/>
      <c r="AW9" s="30"/>
      <c r="AX9" s="30"/>
      <c r="AY9" s="30"/>
      <c r="AZ9" s="30"/>
    </row>
    <row r="10" spans="1:52" ht="38.25" x14ac:dyDescent="0.2">
      <c r="A10" s="219">
        <v>9</v>
      </c>
      <c r="B10" s="219" t="s">
        <v>14</v>
      </c>
      <c r="C10" s="220">
        <v>43955</v>
      </c>
      <c r="D10" s="219" t="s">
        <v>228</v>
      </c>
      <c r="E10" s="219"/>
      <c r="F10" s="219" t="s">
        <v>130</v>
      </c>
      <c r="G10" s="221" t="str">
        <f>IFERROR(VLOOKUP(BillDetail_List[[#This Row],[Activity Code]],ActivityCodeList,2,FALSE), "")</f>
        <v>Plan, Prepare, Draft, Review</v>
      </c>
      <c r="H10" s="219"/>
      <c r="I10" s="221" t="str">
        <f>IFERROR(VLOOKUP(BillDetail_List[[#This Row],[Expense Code]],ExpenseCodeList,2,FALSE), "")</f>
        <v/>
      </c>
      <c r="J10" s="222">
        <v>0.2</v>
      </c>
      <c r="K10" s="223">
        <f>BillDetail_List[[#This Row],[Time Claimed]]</f>
        <v>0.2</v>
      </c>
      <c r="L10" s="219" t="s">
        <v>196</v>
      </c>
      <c r="M10" s="224" t="str">
        <f>BillDetail_List[[#This Row],[FE Claimed]]</f>
        <v>ABC</v>
      </c>
      <c r="N10" s="225">
        <f>IFERROR(VLOOKUP(BillDetail_List[[#This Row],[FE Claimed]],LTM_List[],6,FALSE),0)</f>
        <v>177</v>
      </c>
      <c r="O10" s="225">
        <f>IFERROR(VLOOKUP(BillDetail_List[[#This Row],[FE Allowed]],LTM_List[],7,FALSE),0)</f>
        <v>146</v>
      </c>
      <c r="P10" s="221" t="str">
        <f>IFERROR(VLOOKUP(BillDetail_List[[#This Row],[FE Claimed]],LTM_List[],4,FALSE),"")</f>
        <v>B</v>
      </c>
      <c r="Q10" s="221" t="str">
        <f>IFERROR(VLOOKUP(BillDetail_List[[#This Row],[FE Allowed]],LTM_List[],4,FALSE),"")</f>
        <v>B</v>
      </c>
      <c r="R10" s="226">
        <f>IFERROR(VLOOKUP(BillDetail_List[[#This Row],[Part ID]],Funding_List[],3,FALSE),"")</f>
        <v>0.2</v>
      </c>
      <c r="S10" s="227">
        <f>IFERROR(BillDetail_List[[#This Row],[Time Claimed]]*BillDetail_List[[#This Row],[FE Rate Claimed]],"")</f>
        <v>35.4</v>
      </c>
      <c r="T10" s="228">
        <f>IFERROR(BillDetail_List[[#This Row],[Time Allowed]]*BillDetail_List[[#This Row],[FE Rate Allowed]],"")</f>
        <v>29.200000000000003</v>
      </c>
      <c r="U10" s="229"/>
      <c r="V10" s="228">
        <f>BillDetail_List[[#This Row],[Disbs Claimed]]</f>
        <v>0</v>
      </c>
      <c r="W10" s="227">
        <f>IFERROR((BillDetail_List[[#This Row],[Profit Costs Claimed]]+BillDetail_List[[#This Row],[Disbs Claimed]])*BillDetail_List[[#This Row],[VAT Rate]],"")</f>
        <v>7.08</v>
      </c>
      <c r="X10" s="228">
        <f>IFERROR(IF(_xlfn.ISFORMULA(W10),(BillDetail_List[[#This Row],[Profit Costs Allowed]]+BillDetail_List[[#This Row],[Disbs Allowed]])*BillDetail_List[[#This Row],[VAT Rate]],W10),"")</f>
        <v>5.8400000000000007</v>
      </c>
      <c r="Y10" s="224"/>
      <c r="Z10" s="221" t="str">
        <f>IFERROR(VLOOKUP(BillDetail_List[[#This Row],[Finding Code]],Findings_Table[],2,FALSE), " ")</f>
        <v xml:space="preserve"> </v>
      </c>
      <c r="AA10" s="221">
        <f>IFERROR(VLOOKUP(BillDetail_List[[#This Row],[Activity Code]],ActivityCodeList,4,FALSE), " ")</f>
        <v>9</v>
      </c>
      <c r="AB10" s="46"/>
      <c r="AC10" s="46"/>
      <c r="AG10" s="30"/>
      <c r="AH10" s="30"/>
      <c r="AI10" s="42"/>
      <c r="AJ10" s="42"/>
      <c r="AL10" s="48"/>
      <c r="AM10" s="48"/>
      <c r="AN10" s="48"/>
      <c r="AO10" s="48"/>
      <c r="AP10" s="48"/>
      <c r="AQ10" s="49"/>
      <c r="AR10" s="49"/>
      <c r="AS10" s="50"/>
      <c r="AT10" s="50"/>
      <c r="AU10" s="51"/>
      <c r="AV10" s="30"/>
      <c r="AW10" s="30"/>
      <c r="AX10" s="30"/>
      <c r="AY10" s="30"/>
      <c r="AZ10" s="30"/>
    </row>
    <row r="11" spans="1:52" ht="25.5" x14ac:dyDescent="0.2">
      <c r="A11" s="219">
        <v>10</v>
      </c>
      <c r="B11" s="219" t="s">
        <v>14</v>
      </c>
      <c r="C11" s="220">
        <v>43956</v>
      </c>
      <c r="D11" s="219" t="s">
        <v>229</v>
      </c>
      <c r="E11" s="219" t="s">
        <v>230</v>
      </c>
      <c r="F11" s="219" t="s">
        <v>34</v>
      </c>
      <c r="G11" s="221" t="str">
        <f>IFERROR(VLOOKUP(BillDetail_List[[#This Row],[Activity Code]],ActivityCodeList,2,FALSE), "")</f>
        <v>Arranging electronic payment</v>
      </c>
      <c r="H11" s="219"/>
      <c r="I11" s="221" t="str">
        <f>IFERROR(VLOOKUP(BillDetail_List[[#This Row],[Expense Code]],ExpenseCodeList,2,FALSE), "")</f>
        <v/>
      </c>
      <c r="J11" s="222">
        <v>0.05</v>
      </c>
      <c r="K11" s="223">
        <f>BillDetail_List[[#This Row],[Time Claimed]]</f>
        <v>0.05</v>
      </c>
      <c r="L11" s="219" t="s">
        <v>206</v>
      </c>
      <c r="M11" s="224" t="str">
        <f>BillDetail_List[[#This Row],[FE Claimed]]</f>
        <v>JKL</v>
      </c>
      <c r="N11" s="225">
        <f>IFERROR(VLOOKUP(BillDetail_List[[#This Row],[FE Claimed]],LTM_List[],6,FALSE),0)</f>
        <v>111</v>
      </c>
      <c r="O11" s="225">
        <f>IFERROR(VLOOKUP(BillDetail_List[[#This Row],[FE Allowed]],LTM_List[],7,FALSE),0)</f>
        <v>111</v>
      </c>
      <c r="P11" s="221" t="str">
        <f>IFERROR(VLOOKUP(BillDetail_List[[#This Row],[FE Claimed]],LTM_List[],4,FALSE),"")</f>
        <v>D</v>
      </c>
      <c r="Q11" s="221" t="str">
        <f>IFERROR(VLOOKUP(BillDetail_List[[#This Row],[FE Allowed]],LTM_List[],4,FALSE),"")</f>
        <v>D</v>
      </c>
      <c r="R11" s="226">
        <f>IFERROR(VLOOKUP(BillDetail_List[[#This Row],[Part ID]],Funding_List[],3,FALSE),"")</f>
        <v>0.2</v>
      </c>
      <c r="S11" s="227">
        <f>IFERROR(BillDetail_List[[#This Row],[Time Claimed]]*BillDetail_List[[#This Row],[FE Rate Claimed]],"")</f>
        <v>5.5500000000000007</v>
      </c>
      <c r="T11" s="228">
        <f>IFERROR(BillDetail_List[[#This Row],[Time Allowed]]*BillDetail_List[[#This Row],[FE Rate Allowed]],"")</f>
        <v>5.5500000000000007</v>
      </c>
      <c r="U11" s="229"/>
      <c r="V11" s="228">
        <f>BillDetail_List[[#This Row],[Disbs Claimed]]</f>
        <v>0</v>
      </c>
      <c r="W11" s="227">
        <f>IFERROR((BillDetail_List[[#This Row],[Profit Costs Claimed]]+BillDetail_List[[#This Row],[Disbs Claimed]])*BillDetail_List[[#This Row],[VAT Rate]],"")</f>
        <v>1.1100000000000001</v>
      </c>
      <c r="X11" s="228">
        <f>IFERROR(IF(_xlfn.ISFORMULA(W11),(BillDetail_List[[#This Row],[Profit Costs Allowed]]+BillDetail_List[[#This Row],[Disbs Allowed]])*BillDetail_List[[#This Row],[VAT Rate]],W11),"")</f>
        <v>1.1100000000000001</v>
      </c>
      <c r="Y11" s="224"/>
      <c r="Z11" s="221" t="str">
        <f>IFERROR(VLOOKUP(BillDetail_List[[#This Row],[Finding Code]],Findings_Table[],2,FALSE), " ")</f>
        <v xml:space="preserve"> </v>
      </c>
      <c r="AA11" s="221">
        <f>IFERROR(VLOOKUP(BillDetail_List[[#This Row],[Activity Code]],ActivityCodeList,4,FALSE), " ")</f>
        <v>10</v>
      </c>
      <c r="AB11" s="46"/>
      <c r="AC11" s="46"/>
      <c r="AG11" s="30"/>
      <c r="AH11" s="30"/>
      <c r="AI11" s="42"/>
      <c r="AJ11" s="42"/>
      <c r="AL11" s="48"/>
      <c r="AM11" s="48"/>
      <c r="AN11" s="48"/>
      <c r="AO11" s="48"/>
      <c r="AP11" s="48"/>
      <c r="AQ11" s="49"/>
      <c r="AR11" s="49"/>
      <c r="AS11" s="50"/>
      <c r="AT11" s="50"/>
      <c r="AU11" s="51"/>
      <c r="AV11" s="30"/>
      <c r="AW11" s="30"/>
      <c r="AX11" s="30"/>
      <c r="AY11" s="30"/>
      <c r="AZ11" s="30"/>
    </row>
    <row r="12" spans="1:52" ht="38.25" x14ac:dyDescent="0.2">
      <c r="A12" s="219">
        <v>11</v>
      </c>
      <c r="B12" s="219" t="s">
        <v>14</v>
      </c>
      <c r="C12" s="220">
        <v>43958</v>
      </c>
      <c r="D12" s="219" t="s">
        <v>231</v>
      </c>
      <c r="E12" s="219"/>
      <c r="F12" s="219" t="s">
        <v>130</v>
      </c>
      <c r="G12" s="221" t="str">
        <f>IFERROR(VLOOKUP(BillDetail_List[[#This Row],[Activity Code]],ActivityCodeList,2,FALSE), "")</f>
        <v>Plan, Prepare, Draft, Review</v>
      </c>
      <c r="H12" s="219"/>
      <c r="I12" s="221" t="str">
        <f>IFERROR(VLOOKUP(BillDetail_List[[#This Row],[Expense Code]],ExpenseCodeList,2,FALSE), "")</f>
        <v/>
      </c>
      <c r="J12" s="222">
        <v>0.1</v>
      </c>
      <c r="K12" s="223">
        <f>BillDetail_List[[#This Row],[Time Claimed]]</f>
        <v>0.1</v>
      </c>
      <c r="L12" s="219" t="s">
        <v>206</v>
      </c>
      <c r="M12" s="224" t="str">
        <f>BillDetail_List[[#This Row],[FE Claimed]]</f>
        <v>JKL</v>
      </c>
      <c r="N12" s="225">
        <f>IFERROR(VLOOKUP(BillDetail_List[[#This Row],[FE Claimed]],LTM_List[],6,FALSE),0)</f>
        <v>111</v>
      </c>
      <c r="O12" s="225">
        <f>IFERROR(VLOOKUP(BillDetail_List[[#This Row],[FE Allowed]],LTM_List[],7,FALSE),0)</f>
        <v>111</v>
      </c>
      <c r="P12" s="221" t="str">
        <f>IFERROR(VLOOKUP(BillDetail_List[[#This Row],[FE Claimed]],LTM_List[],4,FALSE),"")</f>
        <v>D</v>
      </c>
      <c r="Q12" s="221" t="str">
        <f>IFERROR(VLOOKUP(BillDetail_List[[#This Row],[FE Allowed]],LTM_List[],4,FALSE),"")</f>
        <v>D</v>
      </c>
      <c r="R12" s="226">
        <f>IFERROR(VLOOKUP(BillDetail_List[[#This Row],[Part ID]],Funding_List[],3,FALSE),"")</f>
        <v>0.2</v>
      </c>
      <c r="S12" s="227">
        <f>IFERROR(BillDetail_List[[#This Row],[Time Claimed]]*BillDetail_List[[#This Row],[FE Rate Claimed]],"")</f>
        <v>11.100000000000001</v>
      </c>
      <c r="T12" s="228">
        <f>IFERROR(BillDetail_List[[#This Row],[Time Allowed]]*BillDetail_List[[#This Row],[FE Rate Allowed]],"")</f>
        <v>11.100000000000001</v>
      </c>
      <c r="U12" s="229"/>
      <c r="V12" s="228">
        <f>BillDetail_List[[#This Row],[Disbs Claimed]]</f>
        <v>0</v>
      </c>
      <c r="W12" s="227">
        <f>IFERROR((BillDetail_List[[#This Row],[Profit Costs Claimed]]+BillDetail_List[[#This Row],[Disbs Claimed]])*BillDetail_List[[#This Row],[VAT Rate]],"")</f>
        <v>2.2200000000000002</v>
      </c>
      <c r="X12" s="228">
        <f>IFERROR(IF(_xlfn.ISFORMULA(W12),(BillDetail_List[[#This Row],[Profit Costs Allowed]]+BillDetail_List[[#This Row],[Disbs Allowed]])*BillDetail_List[[#This Row],[VAT Rate]],W12),"")</f>
        <v>2.2200000000000002</v>
      </c>
      <c r="Y12" s="224"/>
      <c r="Z12" s="221" t="str">
        <f>IFERROR(VLOOKUP(BillDetail_List[[#This Row],[Finding Code]],Findings_Table[],2,FALSE), " ")</f>
        <v xml:space="preserve"> </v>
      </c>
      <c r="AA12" s="221">
        <f>IFERROR(VLOOKUP(BillDetail_List[[#This Row],[Activity Code]],ActivityCodeList,4,FALSE), " ")</f>
        <v>9</v>
      </c>
    </row>
    <row r="13" spans="1:52" ht="38.25" x14ac:dyDescent="0.2">
      <c r="A13" s="219">
        <v>12</v>
      </c>
      <c r="B13" s="219" t="s">
        <v>14</v>
      </c>
      <c r="C13" s="220">
        <v>43963</v>
      </c>
      <c r="D13" s="219" t="s">
        <v>232</v>
      </c>
      <c r="E13" s="219"/>
      <c r="F13" s="219" t="s">
        <v>130</v>
      </c>
      <c r="G13" s="221" t="str">
        <f>IFERROR(VLOOKUP(BillDetail_List[[#This Row],[Activity Code]],ActivityCodeList,2,FALSE), "")</f>
        <v>Plan, Prepare, Draft, Review</v>
      </c>
      <c r="H13" s="219"/>
      <c r="I13" s="221" t="str">
        <f>IFERROR(VLOOKUP(BillDetail_List[[#This Row],[Expense Code]],ExpenseCodeList,2,FALSE), "")</f>
        <v/>
      </c>
      <c r="J13" s="222">
        <v>0.1</v>
      </c>
      <c r="K13" s="223">
        <f>BillDetail_List[[#This Row],[Time Claimed]]</f>
        <v>0.1</v>
      </c>
      <c r="L13" s="219" t="s">
        <v>196</v>
      </c>
      <c r="M13" s="224" t="str">
        <f>BillDetail_List[[#This Row],[FE Claimed]]</f>
        <v>ABC</v>
      </c>
      <c r="N13" s="225">
        <f>IFERROR(VLOOKUP(BillDetail_List[[#This Row],[FE Claimed]],LTM_List[],6,FALSE),0)</f>
        <v>177</v>
      </c>
      <c r="O13" s="225">
        <f>IFERROR(VLOOKUP(BillDetail_List[[#This Row],[FE Allowed]],LTM_List[],7,FALSE),0)</f>
        <v>146</v>
      </c>
      <c r="P13" s="221" t="str">
        <f>IFERROR(VLOOKUP(BillDetail_List[[#This Row],[FE Claimed]],LTM_List[],4,FALSE),"")</f>
        <v>B</v>
      </c>
      <c r="Q13" s="221" t="str">
        <f>IFERROR(VLOOKUP(BillDetail_List[[#This Row],[FE Allowed]],LTM_List[],4,FALSE),"")</f>
        <v>B</v>
      </c>
      <c r="R13" s="226">
        <f>IFERROR(VLOOKUP(BillDetail_List[[#This Row],[Part ID]],Funding_List[],3,FALSE),"")</f>
        <v>0.2</v>
      </c>
      <c r="S13" s="227">
        <f>IFERROR(BillDetail_List[[#This Row],[Time Claimed]]*BillDetail_List[[#This Row],[FE Rate Claimed]],"")</f>
        <v>17.7</v>
      </c>
      <c r="T13" s="228">
        <f>IFERROR(BillDetail_List[[#This Row],[Time Allowed]]*BillDetail_List[[#This Row],[FE Rate Allowed]],"")</f>
        <v>14.600000000000001</v>
      </c>
      <c r="U13" s="229"/>
      <c r="V13" s="228">
        <f>BillDetail_List[[#This Row],[Disbs Claimed]]</f>
        <v>0</v>
      </c>
      <c r="W13" s="227">
        <f>IFERROR((BillDetail_List[[#This Row],[Profit Costs Claimed]]+BillDetail_List[[#This Row],[Disbs Claimed]])*BillDetail_List[[#This Row],[VAT Rate]],"")</f>
        <v>3.54</v>
      </c>
      <c r="X13" s="228">
        <f>IFERROR(IF(_xlfn.ISFORMULA(W13),(BillDetail_List[[#This Row],[Profit Costs Allowed]]+BillDetail_List[[#This Row],[Disbs Allowed]])*BillDetail_List[[#This Row],[VAT Rate]],W13),"")</f>
        <v>2.9200000000000004</v>
      </c>
      <c r="Y13" s="224"/>
      <c r="Z13" s="221" t="str">
        <f>IFERROR(VLOOKUP(BillDetail_List[[#This Row],[Finding Code]],Findings_Table[],2,FALSE), " ")</f>
        <v xml:space="preserve"> </v>
      </c>
      <c r="AA13" s="221">
        <f>IFERROR(VLOOKUP(BillDetail_List[[#This Row],[Activity Code]],ActivityCodeList,4,FALSE), " ")</f>
        <v>9</v>
      </c>
    </row>
    <row r="14" spans="1:52" ht="25.5" x14ac:dyDescent="0.2">
      <c r="A14" s="219">
        <v>13</v>
      </c>
      <c r="B14" s="219" t="s">
        <v>14</v>
      </c>
      <c r="C14" s="220">
        <v>43963</v>
      </c>
      <c r="D14" s="219" t="s">
        <v>233</v>
      </c>
      <c r="E14" s="219"/>
      <c r="F14" s="219" t="s">
        <v>130</v>
      </c>
      <c r="G14" s="221" t="str">
        <f>IFERROR(VLOOKUP(BillDetail_List[[#This Row],[Activity Code]],ActivityCodeList,2,FALSE), "")</f>
        <v>Plan, Prepare, Draft, Review</v>
      </c>
      <c r="H14" s="219"/>
      <c r="I14" s="221" t="str">
        <f>IFERROR(VLOOKUP(BillDetail_List[[#This Row],[Expense Code]],ExpenseCodeList,2,FALSE), "")</f>
        <v/>
      </c>
      <c r="J14" s="222">
        <v>0.1</v>
      </c>
      <c r="K14" s="223">
        <v>0</v>
      </c>
      <c r="L14" s="219" t="s">
        <v>206</v>
      </c>
      <c r="M14" s="224" t="str">
        <f>BillDetail_List[[#This Row],[FE Claimed]]</f>
        <v>JKL</v>
      </c>
      <c r="N14" s="225">
        <f>IFERROR(VLOOKUP(BillDetail_List[[#This Row],[FE Claimed]],LTM_List[],6,FALSE),0)</f>
        <v>111</v>
      </c>
      <c r="O14" s="225">
        <f>IFERROR(VLOOKUP(BillDetail_List[[#This Row],[FE Allowed]],LTM_List[],7,FALSE),0)</f>
        <v>111</v>
      </c>
      <c r="P14" s="221" t="str">
        <f>IFERROR(VLOOKUP(BillDetail_List[[#This Row],[FE Claimed]],LTM_List[],4,FALSE),"")</f>
        <v>D</v>
      </c>
      <c r="Q14" s="221" t="str">
        <f>IFERROR(VLOOKUP(BillDetail_List[[#This Row],[FE Allowed]],LTM_List[],4,FALSE),"")</f>
        <v>D</v>
      </c>
      <c r="R14" s="226">
        <f>IFERROR(VLOOKUP(BillDetail_List[[#This Row],[Part ID]],Funding_List[],3,FALSE),"")</f>
        <v>0.2</v>
      </c>
      <c r="S14" s="227">
        <f>IFERROR(BillDetail_List[[#This Row],[Time Claimed]]*BillDetail_List[[#This Row],[FE Rate Claimed]],"")</f>
        <v>11.100000000000001</v>
      </c>
      <c r="T14" s="228">
        <f>IFERROR(BillDetail_List[[#This Row],[Time Allowed]]*BillDetail_List[[#This Row],[FE Rate Allowed]],"")</f>
        <v>0</v>
      </c>
      <c r="U14" s="229"/>
      <c r="V14" s="228">
        <f>BillDetail_List[[#This Row],[Disbs Claimed]]</f>
        <v>0</v>
      </c>
      <c r="W14" s="227">
        <f>IFERROR((BillDetail_List[[#This Row],[Profit Costs Claimed]]+BillDetail_List[[#This Row],[Disbs Claimed]])*BillDetail_List[[#This Row],[VAT Rate]],"")</f>
        <v>2.2200000000000002</v>
      </c>
      <c r="X14" s="228">
        <f>IFERROR(IF(_xlfn.ISFORMULA(W14),(BillDetail_List[[#This Row],[Profit Costs Allowed]]+BillDetail_List[[#This Row],[Disbs Allowed]])*BillDetail_List[[#This Row],[VAT Rate]],W14),"")</f>
        <v>0</v>
      </c>
      <c r="Y14" s="224" t="s">
        <v>488</v>
      </c>
      <c r="Z14" s="221" t="str">
        <f>IFERROR(VLOOKUP(BillDetail_List[[#This Row],[Finding Code]],Findings_Table[],2,FALSE), " ")</f>
        <v>Incoming correspondence – disallowed</v>
      </c>
      <c r="AA14" s="221">
        <f>IFERROR(VLOOKUP(BillDetail_List[[#This Row],[Activity Code]],ActivityCodeList,4,FALSE), " ")</f>
        <v>9</v>
      </c>
    </row>
    <row r="15" spans="1:52" ht="38.25" x14ac:dyDescent="0.2">
      <c r="A15" s="219">
        <v>14</v>
      </c>
      <c r="B15" s="219" t="s">
        <v>14</v>
      </c>
      <c r="C15" s="220">
        <v>43963</v>
      </c>
      <c r="D15" s="219" t="s">
        <v>220</v>
      </c>
      <c r="E15" s="219"/>
      <c r="F15" s="219" t="s">
        <v>130</v>
      </c>
      <c r="G15" s="221" t="str">
        <f>IFERROR(VLOOKUP(BillDetail_List[[#This Row],[Activity Code]],ActivityCodeList,2,FALSE), "")</f>
        <v>Plan, Prepare, Draft, Review</v>
      </c>
      <c r="H15" s="219"/>
      <c r="I15" s="221" t="str">
        <f>IFERROR(VLOOKUP(BillDetail_List[[#This Row],[Expense Code]],ExpenseCodeList,2,FALSE), "")</f>
        <v/>
      </c>
      <c r="J15" s="222">
        <v>0.2</v>
      </c>
      <c r="K15" s="223">
        <v>0</v>
      </c>
      <c r="L15" s="219" t="s">
        <v>206</v>
      </c>
      <c r="M15" s="224" t="str">
        <f>BillDetail_List[[#This Row],[FE Claimed]]</f>
        <v>JKL</v>
      </c>
      <c r="N15" s="225">
        <f>IFERROR(VLOOKUP(BillDetail_List[[#This Row],[FE Claimed]],LTM_List[],6,FALSE),0)</f>
        <v>111</v>
      </c>
      <c r="O15" s="225">
        <f>IFERROR(VLOOKUP(BillDetail_List[[#This Row],[FE Allowed]],LTM_List[],7,FALSE),0)</f>
        <v>111</v>
      </c>
      <c r="P15" s="221" t="str">
        <f>IFERROR(VLOOKUP(BillDetail_List[[#This Row],[FE Claimed]],LTM_List[],4,FALSE),"")</f>
        <v>D</v>
      </c>
      <c r="Q15" s="221" t="str">
        <f>IFERROR(VLOOKUP(BillDetail_List[[#This Row],[FE Allowed]],LTM_List[],4,FALSE),"")</f>
        <v>D</v>
      </c>
      <c r="R15" s="226">
        <f>IFERROR(VLOOKUP(BillDetail_List[[#This Row],[Part ID]],Funding_List[],3,FALSE),"")</f>
        <v>0.2</v>
      </c>
      <c r="S15" s="227">
        <f>IFERROR(BillDetail_List[[#This Row],[Time Claimed]]*BillDetail_List[[#This Row],[FE Rate Claimed]],"")</f>
        <v>22.200000000000003</v>
      </c>
      <c r="T15" s="228">
        <f>IFERROR(BillDetail_List[[#This Row],[Time Allowed]]*BillDetail_List[[#This Row],[FE Rate Allowed]],"")</f>
        <v>0</v>
      </c>
      <c r="U15" s="229"/>
      <c r="V15" s="228">
        <f>BillDetail_List[[#This Row],[Disbs Claimed]]</f>
        <v>0</v>
      </c>
      <c r="W15" s="227">
        <f>IFERROR((BillDetail_List[[#This Row],[Profit Costs Claimed]]+BillDetail_List[[#This Row],[Disbs Claimed]])*BillDetail_List[[#This Row],[VAT Rate]],"")</f>
        <v>4.4400000000000004</v>
      </c>
      <c r="X15" s="228">
        <f>IFERROR(IF(_xlfn.ISFORMULA(W15),(BillDetail_List[[#This Row],[Profit Costs Allowed]]+BillDetail_List[[#This Row],[Disbs Allowed]])*BillDetail_List[[#This Row],[VAT Rate]],W15),"")</f>
        <v>0</v>
      </c>
      <c r="Y15" s="224" t="s">
        <v>505</v>
      </c>
      <c r="Z15" s="221" t="str">
        <f>IFERROR(VLOOKUP(BillDetail_List[[#This Row],[Finding Code]],Findings_Table[],2,FALSE), " ")</f>
        <v>Overheads</v>
      </c>
      <c r="AA15" s="221">
        <f>IFERROR(VLOOKUP(BillDetail_List[[#This Row],[Activity Code]],ActivityCodeList,4,FALSE), " ")</f>
        <v>9</v>
      </c>
    </row>
    <row r="16" spans="1:52" ht="25.5" x14ac:dyDescent="0.2">
      <c r="A16" s="219">
        <v>15</v>
      </c>
      <c r="B16" s="219" t="s">
        <v>14</v>
      </c>
      <c r="C16" s="220">
        <v>43963</v>
      </c>
      <c r="D16" s="219" t="s">
        <v>234</v>
      </c>
      <c r="E16" s="219"/>
      <c r="F16" s="219" t="s">
        <v>130</v>
      </c>
      <c r="G16" s="221" t="str">
        <f>IFERROR(VLOOKUP(BillDetail_List[[#This Row],[Activity Code]],ActivityCodeList,2,FALSE), "")</f>
        <v>Plan, Prepare, Draft, Review</v>
      </c>
      <c r="H16" s="219"/>
      <c r="I16" s="221" t="str">
        <f>IFERROR(VLOOKUP(BillDetail_List[[#This Row],[Expense Code]],ExpenseCodeList,2,FALSE), "")</f>
        <v/>
      </c>
      <c r="J16" s="222">
        <v>0.2</v>
      </c>
      <c r="K16" s="223">
        <f>BillDetail_List[[#This Row],[Time Claimed]]</f>
        <v>0.2</v>
      </c>
      <c r="L16" s="219" t="s">
        <v>206</v>
      </c>
      <c r="M16" s="224" t="str">
        <f>BillDetail_List[[#This Row],[FE Claimed]]</f>
        <v>JKL</v>
      </c>
      <c r="N16" s="225">
        <f>IFERROR(VLOOKUP(BillDetail_List[[#This Row],[FE Claimed]],LTM_List[],6,FALSE),0)</f>
        <v>111</v>
      </c>
      <c r="O16" s="225">
        <f>IFERROR(VLOOKUP(BillDetail_List[[#This Row],[FE Allowed]],LTM_List[],7,FALSE),0)</f>
        <v>111</v>
      </c>
      <c r="P16" s="221" t="str">
        <f>IFERROR(VLOOKUP(BillDetail_List[[#This Row],[FE Claimed]],LTM_List[],4,FALSE),"")</f>
        <v>D</v>
      </c>
      <c r="Q16" s="221" t="str">
        <f>IFERROR(VLOOKUP(BillDetail_List[[#This Row],[FE Allowed]],LTM_List[],4,FALSE),"")</f>
        <v>D</v>
      </c>
      <c r="R16" s="226">
        <f>IFERROR(VLOOKUP(BillDetail_List[[#This Row],[Part ID]],Funding_List[],3,FALSE),"")</f>
        <v>0.2</v>
      </c>
      <c r="S16" s="227">
        <f>IFERROR(BillDetail_List[[#This Row],[Time Claimed]]*BillDetail_List[[#This Row],[FE Rate Claimed]],"")</f>
        <v>22.200000000000003</v>
      </c>
      <c r="T16" s="228">
        <f>IFERROR(BillDetail_List[[#This Row],[Time Allowed]]*BillDetail_List[[#This Row],[FE Rate Allowed]],"")</f>
        <v>22.200000000000003</v>
      </c>
      <c r="U16" s="229"/>
      <c r="V16" s="228">
        <f>BillDetail_List[[#This Row],[Disbs Claimed]]</f>
        <v>0</v>
      </c>
      <c r="W16" s="227">
        <f>IFERROR((BillDetail_List[[#This Row],[Profit Costs Claimed]]+BillDetail_List[[#This Row],[Disbs Claimed]])*BillDetail_List[[#This Row],[VAT Rate]],"")</f>
        <v>4.4400000000000004</v>
      </c>
      <c r="X16" s="228">
        <f>IFERROR(IF(_xlfn.ISFORMULA(W16),(BillDetail_List[[#This Row],[Profit Costs Allowed]]+BillDetail_List[[#This Row],[Disbs Allowed]])*BillDetail_List[[#This Row],[VAT Rate]],W16),"")</f>
        <v>4.4400000000000004</v>
      </c>
      <c r="Y16" s="224"/>
      <c r="Z16" s="221" t="str">
        <f>IFERROR(VLOOKUP(BillDetail_List[[#This Row],[Finding Code]],Findings_Table[],2,FALSE), " ")</f>
        <v xml:space="preserve"> </v>
      </c>
      <c r="AA16" s="221">
        <f>IFERROR(VLOOKUP(BillDetail_List[[#This Row],[Activity Code]],ActivityCodeList,4,FALSE), " ")</f>
        <v>9</v>
      </c>
    </row>
    <row r="17" spans="1:27" ht="25.5" x14ac:dyDescent="0.2">
      <c r="A17" s="219">
        <v>16</v>
      </c>
      <c r="B17" s="219" t="s">
        <v>14</v>
      </c>
      <c r="C17" s="220">
        <v>43964</v>
      </c>
      <c r="D17" s="219" t="s">
        <v>235</v>
      </c>
      <c r="E17" s="219"/>
      <c r="F17" s="219" t="s">
        <v>130</v>
      </c>
      <c r="G17" s="221" t="str">
        <f>IFERROR(VLOOKUP(BillDetail_List[[#This Row],[Activity Code]],ActivityCodeList,2,FALSE), "")</f>
        <v>Plan, Prepare, Draft, Review</v>
      </c>
      <c r="H17" s="219"/>
      <c r="I17" s="221" t="str">
        <f>IFERROR(VLOOKUP(BillDetail_List[[#This Row],[Expense Code]],ExpenseCodeList,2,FALSE), "")</f>
        <v/>
      </c>
      <c r="J17" s="222">
        <v>0.1</v>
      </c>
      <c r="K17" s="223">
        <f>BillDetail_List[[#This Row],[Time Claimed]]</f>
        <v>0.1</v>
      </c>
      <c r="L17" s="219" t="s">
        <v>206</v>
      </c>
      <c r="M17" s="224" t="str">
        <f>BillDetail_List[[#This Row],[FE Claimed]]</f>
        <v>JKL</v>
      </c>
      <c r="N17" s="225">
        <f>IFERROR(VLOOKUP(BillDetail_List[[#This Row],[FE Claimed]],LTM_List[],6,FALSE),0)</f>
        <v>111</v>
      </c>
      <c r="O17" s="225">
        <f>IFERROR(VLOOKUP(BillDetail_List[[#This Row],[FE Allowed]],LTM_List[],7,FALSE),0)</f>
        <v>111</v>
      </c>
      <c r="P17" s="221" t="str">
        <f>IFERROR(VLOOKUP(BillDetail_List[[#This Row],[FE Claimed]],LTM_List[],4,FALSE),"")</f>
        <v>D</v>
      </c>
      <c r="Q17" s="221" t="str">
        <f>IFERROR(VLOOKUP(BillDetail_List[[#This Row],[FE Allowed]],LTM_List[],4,FALSE),"")</f>
        <v>D</v>
      </c>
      <c r="R17" s="226">
        <f>IFERROR(VLOOKUP(BillDetail_List[[#This Row],[Part ID]],Funding_List[],3,FALSE),"")</f>
        <v>0.2</v>
      </c>
      <c r="S17" s="227">
        <f>IFERROR(BillDetail_List[[#This Row],[Time Claimed]]*BillDetail_List[[#This Row],[FE Rate Claimed]],"")</f>
        <v>11.100000000000001</v>
      </c>
      <c r="T17" s="228">
        <f>IFERROR(BillDetail_List[[#This Row],[Time Allowed]]*BillDetail_List[[#This Row],[FE Rate Allowed]],"")</f>
        <v>11.100000000000001</v>
      </c>
      <c r="U17" s="229"/>
      <c r="V17" s="228">
        <f>BillDetail_List[[#This Row],[Disbs Claimed]]</f>
        <v>0</v>
      </c>
      <c r="W17" s="227">
        <f>IFERROR((BillDetail_List[[#This Row],[Profit Costs Claimed]]+BillDetail_List[[#This Row],[Disbs Claimed]])*BillDetail_List[[#This Row],[VAT Rate]],"")</f>
        <v>2.2200000000000002</v>
      </c>
      <c r="X17" s="228">
        <f>IFERROR(IF(_xlfn.ISFORMULA(W17),(BillDetail_List[[#This Row],[Profit Costs Allowed]]+BillDetail_List[[#This Row],[Disbs Allowed]])*BillDetail_List[[#This Row],[VAT Rate]],W17),"")</f>
        <v>2.2200000000000002</v>
      </c>
      <c r="Y17" s="224"/>
      <c r="Z17" s="221" t="str">
        <f>IFERROR(VLOOKUP(BillDetail_List[[#This Row],[Finding Code]],Findings_Table[],2,FALSE), " ")</f>
        <v xml:space="preserve"> </v>
      </c>
      <c r="AA17" s="221">
        <f>IFERROR(VLOOKUP(BillDetail_List[[#This Row],[Activity Code]],ActivityCodeList,4,FALSE), " ")</f>
        <v>9</v>
      </c>
    </row>
    <row r="18" spans="1:27" ht="51" x14ac:dyDescent="0.2">
      <c r="A18" s="219">
        <v>17</v>
      </c>
      <c r="B18" s="219" t="s">
        <v>14</v>
      </c>
      <c r="C18" s="220">
        <v>43969</v>
      </c>
      <c r="D18" s="219" t="s">
        <v>236</v>
      </c>
      <c r="E18" s="219"/>
      <c r="F18" s="219" t="s">
        <v>130</v>
      </c>
      <c r="G18" s="221" t="str">
        <f>IFERROR(VLOOKUP(BillDetail_List[[#This Row],[Activity Code]],ActivityCodeList,2,FALSE), "")</f>
        <v>Plan, Prepare, Draft, Review</v>
      </c>
      <c r="H18" s="219"/>
      <c r="I18" s="221" t="str">
        <f>IFERROR(VLOOKUP(BillDetail_List[[#This Row],[Expense Code]],ExpenseCodeList,2,FALSE), "")</f>
        <v/>
      </c>
      <c r="J18" s="222">
        <v>0.1</v>
      </c>
      <c r="K18" s="223">
        <f>BillDetail_List[[#This Row],[Time Claimed]]</f>
        <v>0.1</v>
      </c>
      <c r="L18" s="219" t="s">
        <v>206</v>
      </c>
      <c r="M18" s="224" t="str">
        <f>BillDetail_List[[#This Row],[FE Claimed]]</f>
        <v>JKL</v>
      </c>
      <c r="N18" s="225">
        <f>IFERROR(VLOOKUP(BillDetail_List[[#This Row],[FE Claimed]],LTM_List[],6,FALSE),0)</f>
        <v>111</v>
      </c>
      <c r="O18" s="225">
        <f>IFERROR(VLOOKUP(BillDetail_List[[#This Row],[FE Allowed]],LTM_List[],7,FALSE),0)</f>
        <v>111</v>
      </c>
      <c r="P18" s="221" t="str">
        <f>IFERROR(VLOOKUP(BillDetail_List[[#This Row],[FE Claimed]],LTM_List[],4,FALSE),"")</f>
        <v>D</v>
      </c>
      <c r="Q18" s="221" t="str">
        <f>IFERROR(VLOOKUP(BillDetail_List[[#This Row],[FE Allowed]],LTM_List[],4,FALSE),"")</f>
        <v>D</v>
      </c>
      <c r="R18" s="226">
        <f>IFERROR(VLOOKUP(BillDetail_List[[#This Row],[Part ID]],Funding_List[],3,FALSE),"")</f>
        <v>0.2</v>
      </c>
      <c r="S18" s="227">
        <f>IFERROR(BillDetail_List[[#This Row],[Time Claimed]]*BillDetail_List[[#This Row],[FE Rate Claimed]],"")</f>
        <v>11.100000000000001</v>
      </c>
      <c r="T18" s="228">
        <f>IFERROR(BillDetail_List[[#This Row],[Time Allowed]]*BillDetail_List[[#This Row],[FE Rate Allowed]],"")</f>
        <v>11.100000000000001</v>
      </c>
      <c r="U18" s="229"/>
      <c r="V18" s="228">
        <f>BillDetail_List[[#This Row],[Disbs Claimed]]</f>
        <v>0</v>
      </c>
      <c r="W18" s="227">
        <f>IFERROR((BillDetail_List[[#This Row],[Profit Costs Claimed]]+BillDetail_List[[#This Row],[Disbs Claimed]])*BillDetail_List[[#This Row],[VAT Rate]],"")</f>
        <v>2.2200000000000002</v>
      </c>
      <c r="X18" s="228">
        <f>IFERROR(IF(_xlfn.ISFORMULA(W18),(BillDetail_List[[#This Row],[Profit Costs Allowed]]+BillDetail_List[[#This Row],[Disbs Allowed]])*BillDetail_List[[#This Row],[VAT Rate]],W18),"")</f>
        <v>2.2200000000000002</v>
      </c>
      <c r="Y18" s="224"/>
      <c r="Z18" s="221" t="str">
        <f>IFERROR(VLOOKUP(BillDetail_List[[#This Row],[Finding Code]],Findings_Table[],2,FALSE), " ")</f>
        <v xml:space="preserve"> </v>
      </c>
      <c r="AA18" s="221">
        <f>IFERROR(VLOOKUP(BillDetail_List[[#This Row],[Activity Code]],ActivityCodeList,4,FALSE), " ")</f>
        <v>9</v>
      </c>
    </row>
    <row r="19" spans="1:27" ht="25.5" x14ac:dyDescent="0.2">
      <c r="A19" s="219">
        <v>18</v>
      </c>
      <c r="B19" s="219" t="s">
        <v>14</v>
      </c>
      <c r="C19" s="220">
        <v>43972</v>
      </c>
      <c r="D19" s="219" t="s">
        <v>237</v>
      </c>
      <c r="E19" s="219"/>
      <c r="F19" s="219" t="s">
        <v>130</v>
      </c>
      <c r="G19" s="221" t="str">
        <f>IFERROR(VLOOKUP(BillDetail_List[[#This Row],[Activity Code]],ActivityCodeList,2,FALSE), "")</f>
        <v>Plan, Prepare, Draft, Review</v>
      </c>
      <c r="H19" s="219"/>
      <c r="I19" s="221" t="str">
        <f>IFERROR(VLOOKUP(BillDetail_List[[#This Row],[Expense Code]],ExpenseCodeList,2,FALSE), "")</f>
        <v/>
      </c>
      <c r="J19" s="222">
        <v>0.1</v>
      </c>
      <c r="K19" s="223">
        <f>BillDetail_List[[#This Row],[Time Claimed]]</f>
        <v>0.1</v>
      </c>
      <c r="L19" s="219" t="s">
        <v>196</v>
      </c>
      <c r="M19" s="224" t="str">
        <f>BillDetail_List[[#This Row],[FE Claimed]]</f>
        <v>ABC</v>
      </c>
      <c r="N19" s="225">
        <f>IFERROR(VLOOKUP(BillDetail_List[[#This Row],[FE Claimed]],LTM_List[],6,FALSE),0)</f>
        <v>177</v>
      </c>
      <c r="O19" s="225">
        <f>IFERROR(VLOOKUP(BillDetail_List[[#This Row],[FE Allowed]],LTM_List[],7,FALSE),0)</f>
        <v>146</v>
      </c>
      <c r="P19" s="221" t="str">
        <f>IFERROR(VLOOKUP(BillDetail_List[[#This Row],[FE Claimed]],LTM_List[],4,FALSE),"")</f>
        <v>B</v>
      </c>
      <c r="Q19" s="221" t="str">
        <f>IFERROR(VLOOKUP(BillDetail_List[[#This Row],[FE Allowed]],LTM_List[],4,FALSE),"")</f>
        <v>B</v>
      </c>
      <c r="R19" s="226">
        <f>IFERROR(VLOOKUP(BillDetail_List[[#This Row],[Part ID]],Funding_List[],3,FALSE),"")</f>
        <v>0.2</v>
      </c>
      <c r="S19" s="227">
        <f>IFERROR(BillDetail_List[[#This Row],[Time Claimed]]*BillDetail_List[[#This Row],[FE Rate Claimed]],"")</f>
        <v>17.7</v>
      </c>
      <c r="T19" s="228">
        <f>IFERROR(BillDetail_List[[#This Row],[Time Allowed]]*BillDetail_List[[#This Row],[FE Rate Allowed]],"")</f>
        <v>14.600000000000001</v>
      </c>
      <c r="U19" s="229"/>
      <c r="V19" s="228">
        <f>BillDetail_List[[#This Row],[Disbs Claimed]]</f>
        <v>0</v>
      </c>
      <c r="W19" s="227">
        <f>IFERROR((BillDetail_List[[#This Row],[Profit Costs Claimed]]+BillDetail_List[[#This Row],[Disbs Claimed]])*BillDetail_List[[#This Row],[VAT Rate]],"")</f>
        <v>3.54</v>
      </c>
      <c r="X19" s="228">
        <f>IFERROR(IF(_xlfn.ISFORMULA(W19),(BillDetail_List[[#This Row],[Profit Costs Allowed]]+BillDetail_List[[#This Row],[Disbs Allowed]])*BillDetail_List[[#This Row],[VAT Rate]],W19),"")</f>
        <v>2.9200000000000004</v>
      </c>
      <c r="Y19" s="224"/>
      <c r="Z19" s="221" t="str">
        <f>IFERROR(VLOOKUP(BillDetail_List[[#This Row],[Finding Code]],Findings_Table[],2,FALSE), " ")</f>
        <v xml:space="preserve"> </v>
      </c>
      <c r="AA19" s="221">
        <f>IFERROR(VLOOKUP(BillDetail_List[[#This Row],[Activity Code]],ActivityCodeList,4,FALSE), " ")</f>
        <v>9</v>
      </c>
    </row>
    <row r="20" spans="1:27" x14ac:dyDescent="0.2">
      <c r="A20" s="219">
        <v>19</v>
      </c>
      <c r="B20" s="219" t="s">
        <v>14</v>
      </c>
      <c r="C20" s="220">
        <v>43977</v>
      </c>
      <c r="D20" s="219" t="s">
        <v>238</v>
      </c>
      <c r="E20" s="219"/>
      <c r="F20" s="219" t="s">
        <v>130</v>
      </c>
      <c r="G20" s="221" t="str">
        <f>IFERROR(VLOOKUP(BillDetail_List[[#This Row],[Activity Code]],ActivityCodeList,2,FALSE), "")</f>
        <v>Plan, Prepare, Draft, Review</v>
      </c>
      <c r="H20" s="219"/>
      <c r="I20" s="221" t="str">
        <f>IFERROR(VLOOKUP(BillDetail_List[[#This Row],[Expense Code]],ExpenseCodeList,2,FALSE), "")</f>
        <v/>
      </c>
      <c r="J20" s="222">
        <v>0.1</v>
      </c>
      <c r="K20" s="223">
        <f>BillDetail_List[[#This Row],[Time Claimed]]</f>
        <v>0.1</v>
      </c>
      <c r="L20" s="219" t="s">
        <v>188</v>
      </c>
      <c r="M20" s="224" t="str">
        <f>BillDetail_List[[#This Row],[FE Claimed]]</f>
        <v>GHI</v>
      </c>
      <c r="N20" s="225">
        <f>IFERROR(VLOOKUP(BillDetail_List[[#This Row],[FE Claimed]],LTM_List[],6,FALSE),0)</f>
        <v>217</v>
      </c>
      <c r="O20" s="225">
        <f>IFERROR(VLOOKUP(BillDetail_List[[#This Row],[FE Allowed]],LTM_List[],7,FALSE),0)</f>
        <v>217</v>
      </c>
      <c r="P20" s="221" t="str">
        <f>IFERROR(VLOOKUP(BillDetail_List[[#This Row],[FE Claimed]],LTM_List[],4,FALSE),"")</f>
        <v>A</v>
      </c>
      <c r="Q20" s="221" t="str">
        <f>IFERROR(VLOOKUP(BillDetail_List[[#This Row],[FE Allowed]],LTM_List[],4,FALSE),"")</f>
        <v>A</v>
      </c>
      <c r="R20" s="226">
        <f>IFERROR(VLOOKUP(BillDetail_List[[#This Row],[Part ID]],Funding_List[],3,FALSE),"")</f>
        <v>0.2</v>
      </c>
      <c r="S20" s="227">
        <f>IFERROR(BillDetail_List[[#This Row],[Time Claimed]]*BillDetail_List[[#This Row],[FE Rate Claimed]],"")</f>
        <v>21.700000000000003</v>
      </c>
      <c r="T20" s="228">
        <f>IFERROR(BillDetail_List[[#This Row],[Time Allowed]]*BillDetail_List[[#This Row],[FE Rate Allowed]],"")</f>
        <v>21.700000000000003</v>
      </c>
      <c r="U20" s="229"/>
      <c r="V20" s="228">
        <f>BillDetail_List[[#This Row],[Disbs Claimed]]</f>
        <v>0</v>
      </c>
      <c r="W20" s="227">
        <f>IFERROR((BillDetail_List[[#This Row],[Profit Costs Claimed]]+BillDetail_List[[#This Row],[Disbs Claimed]])*BillDetail_List[[#This Row],[VAT Rate]],"")</f>
        <v>4.3400000000000007</v>
      </c>
      <c r="X20" s="228">
        <f>IFERROR(IF(_xlfn.ISFORMULA(W20),(BillDetail_List[[#This Row],[Profit Costs Allowed]]+BillDetail_List[[#This Row],[Disbs Allowed]])*BillDetail_List[[#This Row],[VAT Rate]],W20),"")</f>
        <v>4.3400000000000007</v>
      </c>
      <c r="Y20" s="224"/>
      <c r="Z20" s="221" t="str">
        <f>IFERROR(VLOOKUP(BillDetail_List[[#This Row],[Finding Code]],Findings_Table[],2,FALSE), " ")</f>
        <v xml:space="preserve"> </v>
      </c>
      <c r="AA20" s="221">
        <f>IFERROR(VLOOKUP(BillDetail_List[[#This Row],[Activity Code]],ActivityCodeList,4,FALSE), " ")</f>
        <v>9</v>
      </c>
    </row>
    <row r="21" spans="1:27" ht="25.5" x14ac:dyDescent="0.2">
      <c r="A21" s="219">
        <v>20</v>
      </c>
      <c r="B21" s="219" t="s">
        <v>14</v>
      </c>
      <c r="C21" s="220">
        <v>43988</v>
      </c>
      <c r="D21" s="219" t="s">
        <v>239</v>
      </c>
      <c r="E21" s="219" t="s">
        <v>219</v>
      </c>
      <c r="F21" s="219" t="s">
        <v>123</v>
      </c>
      <c r="G21" s="221" t="str">
        <f>IFERROR(VLOOKUP(BillDetail_List[[#This Row],[Activity Code]],ActivityCodeList,2,FALSE), "")</f>
        <v>Timed Telephone Calls</v>
      </c>
      <c r="H21" s="219"/>
      <c r="I21" s="221" t="str">
        <f>IFERROR(VLOOKUP(BillDetail_List[[#This Row],[Expense Code]],ExpenseCodeList,2,FALSE), "")</f>
        <v/>
      </c>
      <c r="J21" s="222">
        <v>0.7</v>
      </c>
      <c r="K21" s="223">
        <f>BillDetail_List[[#This Row],[Time Claimed]]</f>
        <v>0.7</v>
      </c>
      <c r="L21" s="219" t="s">
        <v>201</v>
      </c>
      <c r="M21" s="224" t="str">
        <f>BillDetail_List[[#This Row],[FE Claimed]]</f>
        <v>DEF</v>
      </c>
      <c r="N21" s="225">
        <f>IFERROR(VLOOKUP(BillDetail_List[[#This Row],[FE Claimed]],LTM_List[],6,FALSE),0)</f>
        <v>146</v>
      </c>
      <c r="O21" s="225">
        <f>IFERROR(VLOOKUP(BillDetail_List[[#This Row],[FE Allowed]],LTM_List[],7,FALSE),0)</f>
        <v>146</v>
      </c>
      <c r="P21" s="221" t="str">
        <f>IFERROR(VLOOKUP(BillDetail_List[[#This Row],[FE Claimed]],LTM_List[],4,FALSE),"")</f>
        <v>C</v>
      </c>
      <c r="Q21" s="221" t="str">
        <f>IFERROR(VLOOKUP(BillDetail_List[[#This Row],[FE Allowed]],LTM_List[],4,FALSE),"")</f>
        <v>C</v>
      </c>
      <c r="R21" s="226">
        <f>IFERROR(VLOOKUP(BillDetail_List[[#This Row],[Part ID]],Funding_List[],3,FALSE),"")</f>
        <v>0.2</v>
      </c>
      <c r="S21" s="227">
        <f>IFERROR(BillDetail_List[[#This Row],[Time Claimed]]*BillDetail_List[[#This Row],[FE Rate Claimed]],"")</f>
        <v>102.19999999999999</v>
      </c>
      <c r="T21" s="228">
        <f>IFERROR(BillDetail_List[[#This Row],[Time Allowed]]*BillDetail_List[[#This Row],[FE Rate Allowed]],"")</f>
        <v>102.19999999999999</v>
      </c>
      <c r="U21" s="229"/>
      <c r="V21" s="228">
        <f>BillDetail_List[[#This Row],[Disbs Claimed]]</f>
        <v>0</v>
      </c>
      <c r="W21" s="227">
        <f>IFERROR((BillDetail_List[[#This Row],[Profit Costs Claimed]]+BillDetail_List[[#This Row],[Disbs Claimed]])*BillDetail_List[[#This Row],[VAT Rate]],"")</f>
        <v>20.439999999999998</v>
      </c>
      <c r="X21" s="228">
        <f>IFERROR(IF(_xlfn.ISFORMULA(W21),(BillDetail_List[[#This Row],[Profit Costs Allowed]]+BillDetail_List[[#This Row],[Disbs Allowed]])*BillDetail_List[[#This Row],[VAT Rate]],W21),"")</f>
        <v>20.439999999999998</v>
      </c>
      <c r="Y21" s="224"/>
      <c r="Z21" s="221" t="str">
        <f>IFERROR(VLOOKUP(BillDetail_List[[#This Row],[Finding Code]],Findings_Table[],2,FALSE), " ")</f>
        <v xml:space="preserve"> </v>
      </c>
      <c r="AA21" s="221">
        <f>IFERROR(VLOOKUP(BillDetail_List[[#This Row],[Activity Code]],ActivityCodeList,4,FALSE), " ")</f>
        <v>2</v>
      </c>
    </row>
    <row r="22" spans="1:27" ht="38.25" x14ac:dyDescent="0.2">
      <c r="A22" s="219">
        <v>21</v>
      </c>
      <c r="B22" s="219" t="s">
        <v>14</v>
      </c>
      <c r="C22" s="220">
        <v>43990</v>
      </c>
      <c r="D22" s="219" t="s">
        <v>240</v>
      </c>
      <c r="E22" s="219"/>
      <c r="F22" s="219" t="s">
        <v>130</v>
      </c>
      <c r="G22" s="221" t="str">
        <f>IFERROR(VLOOKUP(BillDetail_List[[#This Row],[Activity Code]],ActivityCodeList,2,FALSE), "")</f>
        <v>Plan, Prepare, Draft, Review</v>
      </c>
      <c r="H22" s="219"/>
      <c r="I22" s="221" t="str">
        <f>IFERROR(VLOOKUP(BillDetail_List[[#This Row],[Expense Code]],ExpenseCodeList,2,FALSE), "")</f>
        <v/>
      </c>
      <c r="J22" s="222">
        <v>0.1</v>
      </c>
      <c r="K22" s="223">
        <f>BillDetail_List[[#This Row],[Time Claimed]]</f>
        <v>0.1</v>
      </c>
      <c r="L22" s="219" t="s">
        <v>188</v>
      </c>
      <c r="M22" s="224" t="s">
        <v>204</v>
      </c>
      <c r="N22" s="225">
        <f>IFERROR(VLOOKUP(BillDetail_List[[#This Row],[FE Claimed]],LTM_List[],6,FALSE),0)</f>
        <v>217</v>
      </c>
      <c r="O22" s="225">
        <f>IFERROR(VLOOKUP(BillDetail_List[[#This Row],[FE Allowed]],LTM_List[],7,FALSE),0)</f>
        <v>161</v>
      </c>
      <c r="P22" s="221" t="str">
        <f>IFERROR(VLOOKUP(BillDetail_List[[#This Row],[FE Claimed]],LTM_List[],4,FALSE),"")</f>
        <v>A</v>
      </c>
      <c r="Q22" s="221" t="str">
        <f>IFERROR(VLOOKUP(BillDetail_List[[#This Row],[FE Allowed]],LTM_List[],4,FALSE),"")</f>
        <v>C</v>
      </c>
      <c r="R22" s="226">
        <f>IFERROR(VLOOKUP(BillDetail_List[[#This Row],[Part ID]],Funding_List[],3,FALSE),"")</f>
        <v>0.2</v>
      </c>
      <c r="S22" s="227">
        <f>IFERROR(BillDetail_List[[#This Row],[Time Claimed]]*BillDetail_List[[#This Row],[FE Rate Claimed]],"")</f>
        <v>21.700000000000003</v>
      </c>
      <c r="T22" s="228">
        <f>IFERROR(BillDetail_List[[#This Row],[Time Allowed]]*BillDetail_List[[#This Row],[FE Rate Allowed]],"")</f>
        <v>16.100000000000001</v>
      </c>
      <c r="U22" s="229"/>
      <c r="V22" s="228">
        <f>BillDetail_List[[#This Row],[Disbs Claimed]]</f>
        <v>0</v>
      </c>
      <c r="W22" s="227">
        <f>IFERROR((BillDetail_List[[#This Row],[Profit Costs Claimed]]+BillDetail_List[[#This Row],[Disbs Claimed]])*BillDetail_List[[#This Row],[VAT Rate]],"")</f>
        <v>4.3400000000000007</v>
      </c>
      <c r="X22" s="228">
        <f>IFERROR(IF(_xlfn.ISFORMULA(W22),(BillDetail_List[[#This Row],[Profit Costs Allowed]]+BillDetail_List[[#This Row],[Disbs Allowed]])*BillDetail_List[[#This Row],[VAT Rate]],W22),"")</f>
        <v>3.2200000000000006</v>
      </c>
      <c r="Y22" s="224"/>
      <c r="Z22" s="221" t="str">
        <f>IFERROR(VLOOKUP(BillDetail_List[[#This Row],[Finding Code]],Findings_Table[],2,FALSE), " ")</f>
        <v xml:space="preserve"> </v>
      </c>
      <c r="AA22" s="221">
        <f>IFERROR(VLOOKUP(BillDetail_List[[#This Row],[Activity Code]],ActivityCodeList,4,FALSE), " ")</f>
        <v>9</v>
      </c>
    </row>
    <row r="23" spans="1:27" ht="25.5" x14ac:dyDescent="0.2">
      <c r="A23" s="219">
        <v>22</v>
      </c>
      <c r="B23" s="219" t="s">
        <v>14</v>
      </c>
      <c r="C23" s="220">
        <v>43991</v>
      </c>
      <c r="D23" s="219" t="s">
        <v>241</v>
      </c>
      <c r="E23" s="219"/>
      <c r="F23" s="219" t="s">
        <v>130</v>
      </c>
      <c r="G23" s="221" t="str">
        <f>IFERROR(VLOOKUP(BillDetail_List[[#This Row],[Activity Code]],ActivityCodeList,2,FALSE), "")</f>
        <v>Plan, Prepare, Draft, Review</v>
      </c>
      <c r="H23" s="219"/>
      <c r="I23" s="221" t="str">
        <f>IFERROR(VLOOKUP(BillDetail_List[[#This Row],[Expense Code]],ExpenseCodeList,2,FALSE), "")</f>
        <v/>
      </c>
      <c r="J23" s="222">
        <v>0.1</v>
      </c>
      <c r="K23" s="223">
        <f>BillDetail_List[[#This Row],[Time Claimed]]</f>
        <v>0.1</v>
      </c>
      <c r="L23" s="219" t="s">
        <v>206</v>
      </c>
      <c r="M23" s="224" t="str">
        <f>BillDetail_List[[#This Row],[FE Claimed]]</f>
        <v>JKL</v>
      </c>
      <c r="N23" s="225">
        <f>IFERROR(VLOOKUP(BillDetail_List[[#This Row],[FE Claimed]],LTM_List[],6,FALSE),0)</f>
        <v>111</v>
      </c>
      <c r="O23" s="225">
        <f>IFERROR(VLOOKUP(BillDetail_List[[#This Row],[FE Allowed]],LTM_List[],7,FALSE),0)</f>
        <v>111</v>
      </c>
      <c r="P23" s="221" t="str">
        <f>IFERROR(VLOOKUP(BillDetail_List[[#This Row],[FE Claimed]],LTM_List[],4,FALSE),"")</f>
        <v>D</v>
      </c>
      <c r="Q23" s="221" t="str">
        <f>IFERROR(VLOOKUP(BillDetail_List[[#This Row],[FE Allowed]],LTM_List[],4,FALSE),"")</f>
        <v>D</v>
      </c>
      <c r="R23" s="226">
        <f>IFERROR(VLOOKUP(BillDetail_List[[#This Row],[Part ID]],Funding_List[],3,FALSE),"")</f>
        <v>0.2</v>
      </c>
      <c r="S23" s="227">
        <f>IFERROR(BillDetail_List[[#This Row],[Time Claimed]]*BillDetail_List[[#This Row],[FE Rate Claimed]],"")</f>
        <v>11.100000000000001</v>
      </c>
      <c r="T23" s="228">
        <f>IFERROR(BillDetail_List[[#This Row],[Time Allowed]]*BillDetail_List[[#This Row],[FE Rate Allowed]],"")</f>
        <v>11.100000000000001</v>
      </c>
      <c r="U23" s="229"/>
      <c r="V23" s="228">
        <f>BillDetail_List[[#This Row],[Disbs Claimed]]</f>
        <v>0</v>
      </c>
      <c r="W23" s="227">
        <f>IFERROR((BillDetail_List[[#This Row],[Profit Costs Claimed]]+BillDetail_List[[#This Row],[Disbs Claimed]])*BillDetail_List[[#This Row],[VAT Rate]],"")</f>
        <v>2.2200000000000002</v>
      </c>
      <c r="X23" s="228">
        <f>IFERROR(IF(_xlfn.ISFORMULA(W23),(BillDetail_List[[#This Row],[Profit Costs Allowed]]+BillDetail_List[[#This Row],[Disbs Allowed]])*BillDetail_List[[#This Row],[VAT Rate]],W23),"")</f>
        <v>2.2200000000000002</v>
      </c>
      <c r="Y23" s="224"/>
      <c r="Z23" s="221" t="str">
        <f>IFERROR(VLOOKUP(BillDetail_List[[#This Row],[Finding Code]],Findings_Table[],2,FALSE), " ")</f>
        <v xml:space="preserve"> </v>
      </c>
      <c r="AA23" s="221">
        <f>IFERROR(VLOOKUP(BillDetail_List[[#This Row],[Activity Code]],ActivityCodeList,4,FALSE), " ")</f>
        <v>9</v>
      </c>
    </row>
    <row r="24" spans="1:27" ht="25.5" x14ac:dyDescent="0.2">
      <c r="A24" s="219">
        <v>23</v>
      </c>
      <c r="B24" s="219" t="s">
        <v>14</v>
      </c>
      <c r="C24" s="220">
        <v>43991</v>
      </c>
      <c r="D24" s="219" t="s">
        <v>242</v>
      </c>
      <c r="E24" s="219"/>
      <c r="F24" s="219" t="s">
        <v>130</v>
      </c>
      <c r="G24" s="221" t="str">
        <f>IFERROR(VLOOKUP(BillDetail_List[[#This Row],[Activity Code]],ActivityCodeList,2,FALSE), "")</f>
        <v>Plan, Prepare, Draft, Review</v>
      </c>
      <c r="H24" s="219"/>
      <c r="I24" s="221" t="str">
        <f>IFERROR(VLOOKUP(BillDetail_List[[#This Row],[Expense Code]],ExpenseCodeList,2,FALSE), "")</f>
        <v/>
      </c>
      <c r="J24" s="222">
        <v>0.3</v>
      </c>
      <c r="K24" s="223">
        <v>0.2</v>
      </c>
      <c r="L24" s="219" t="s">
        <v>206</v>
      </c>
      <c r="M24" s="224" t="str">
        <f>BillDetail_List[[#This Row],[FE Claimed]]</f>
        <v>JKL</v>
      </c>
      <c r="N24" s="225">
        <f>IFERROR(VLOOKUP(BillDetail_List[[#This Row],[FE Claimed]],LTM_List[],6,FALSE),0)</f>
        <v>111</v>
      </c>
      <c r="O24" s="225">
        <f>IFERROR(VLOOKUP(BillDetail_List[[#This Row],[FE Allowed]],LTM_List[],7,FALSE),0)</f>
        <v>111</v>
      </c>
      <c r="P24" s="221" t="str">
        <f>IFERROR(VLOOKUP(BillDetail_List[[#This Row],[FE Claimed]],LTM_List[],4,FALSE),"")</f>
        <v>D</v>
      </c>
      <c r="Q24" s="221" t="str">
        <f>IFERROR(VLOOKUP(BillDetail_List[[#This Row],[FE Allowed]],LTM_List[],4,FALSE),"")</f>
        <v>D</v>
      </c>
      <c r="R24" s="226">
        <f>IFERROR(VLOOKUP(BillDetail_List[[#This Row],[Part ID]],Funding_List[],3,FALSE),"")</f>
        <v>0.2</v>
      </c>
      <c r="S24" s="227">
        <f>IFERROR(BillDetail_List[[#This Row],[Time Claimed]]*BillDetail_List[[#This Row],[FE Rate Claimed]],"")</f>
        <v>33.299999999999997</v>
      </c>
      <c r="T24" s="228">
        <f>IFERROR(BillDetail_List[[#This Row],[Time Allowed]]*BillDetail_List[[#This Row],[FE Rate Allowed]],"")</f>
        <v>22.200000000000003</v>
      </c>
      <c r="U24" s="229"/>
      <c r="V24" s="228">
        <f>BillDetail_List[[#This Row],[Disbs Claimed]]</f>
        <v>0</v>
      </c>
      <c r="W24" s="227">
        <f>IFERROR((BillDetail_List[[#This Row],[Profit Costs Claimed]]+BillDetail_List[[#This Row],[Disbs Claimed]])*BillDetail_List[[#This Row],[VAT Rate]],"")</f>
        <v>6.66</v>
      </c>
      <c r="X24" s="228">
        <f>IFERROR(IF(_xlfn.ISFORMULA(W24),(BillDetail_List[[#This Row],[Profit Costs Allowed]]+BillDetail_List[[#This Row],[Disbs Allowed]])*BillDetail_List[[#This Row],[VAT Rate]],W24),"")</f>
        <v>4.4400000000000004</v>
      </c>
      <c r="Y24" s="224" t="s">
        <v>481</v>
      </c>
      <c r="Z24" s="221" t="str">
        <f>IFERROR(VLOOKUP(BillDetail_List[[#This Row],[Finding Code]],Findings_Table[],2,FALSE), " ")</f>
        <v>As reasonable</v>
      </c>
      <c r="AA24" s="221">
        <f>IFERROR(VLOOKUP(BillDetail_List[[#This Row],[Activity Code]],ActivityCodeList,4,FALSE), " ")</f>
        <v>9</v>
      </c>
    </row>
    <row r="25" spans="1:27" ht="25.5" x14ac:dyDescent="0.2">
      <c r="A25" s="219">
        <v>24</v>
      </c>
      <c r="B25" s="219" t="s">
        <v>14</v>
      </c>
      <c r="C25" s="220">
        <v>43993</v>
      </c>
      <c r="D25" s="219" t="s">
        <v>243</v>
      </c>
      <c r="E25" s="219"/>
      <c r="F25" s="219" t="s">
        <v>130</v>
      </c>
      <c r="G25" s="221" t="str">
        <f>IFERROR(VLOOKUP(BillDetail_List[[#This Row],[Activity Code]],ActivityCodeList,2,FALSE), "")</f>
        <v>Plan, Prepare, Draft, Review</v>
      </c>
      <c r="H25" s="219"/>
      <c r="I25" s="221" t="str">
        <f>IFERROR(VLOOKUP(BillDetail_List[[#This Row],[Expense Code]],ExpenseCodeList,2,FALSE), "")</f>
        <v/>
      </c>
      <c r="J25" s="222">
        <v>0.1</v>
      </c>
      <c r="K25" s="223">
        <f>BillDetail_List[[#This Row],[Time Claimed]]</f>
        <v>0.1</v>
      </c>
      <c r="L25" s="219" t="s">
        <v>206</v>
      </c>
      <c r="M25" s="224" t="str">
        <f>BillDetail_List[[#This Row],[FE Claimed]]</f>
        <v>JKL</v>
      </c>
      <c r="N25" s="225">
        <f>IFERROR(VLOOKUP(BillDetail_List[[#This Row],[FE Claimed]],LTM_List[],6,FALSE),0)</f>
        <v>111</v>
      </c>
      <c r="O25" s="225">
        <f>IFERROR(VLOOKUP(BillDetail_List[[#This Row],[FE Allowed]],LTM_List[],7,FALSE),0)</f>
        <v>111</v>
      </c>
      <c r="P25" s="221" t="str">
        <f>IFERROR(VLOOKUP(BillDetail_List[[#This Row],[FE Claimed]],LTM_List[],4,FALSE),"")</f>
        <v>D</v>
      </c>
      <c r="Q25" s="221" t="str">
        <f>IFERROR(VLOOKUP(BillDetail_List[[#This Row],[FE Allowed]],LTM_List[],4,FALSE),"")</f>
        <v>D</v>
      </c>
      <c r="R25" s="226">
        <f>IFERROR(VLOOKUP(BillDetail_List[[#This Row],[Part ID]],Funding_List[],3,FALSE),"")</f>
        <v>0.2</v>
      </c>
      <c r="S25" s="227">
        <f>IFERROR(BillDetail_List[[#This Row],[Time Claimed]]*BillDetail_List[[#This Row],[FE Rate Claimed]],"")</f>
        <v>11.100000000000001</v>
      </c>
      <c r="T25" s="228">
        <f>IFERROR(BillDetail_List[[#This Row],[Time Allowed]]*BillDetail_List[[#This Row],[FE Rate Allowed]],"")</f>
        <v>11.100000000000001</v>
      </c>
      <c r="U25" s="229"/>
      <c r="V25" s="228">
        <f>BillDetail_List[[#This Row],[Disbs Claimed]]</f>
        <v>0</v>
      </c>
      <c r="W25" s="227">
        <f>IFERROR((BillDetail_List[[#This Row],[Profit Costs Claimed]]+BillDetail_List[[#This Row],[Disbs Claimed]])*BillDetail_List[[#This Row],[VAT Rate]],"")</f>
        <v>2.2200000000000002</v>
      </c>
      <c r="X25" s="228">
        <f>IFERROR(IF(_xlfn.ISFORMULA(W25),(BillDetail_List[[#This Row],[Profit Costs Allowed]]+BillDetail_List[[#This Row],[Disbs Allowed]])*BillDetail_List[[#This Row],[VAT Rate]],W25),"")</f>
        <v>2.2200000000000002</v>
      </c>
      <c r="Y25" s="224"/>
      <c r="Z25" s="221" t="str">
        <f>IFERROR(VLOOKUP(BillDetail_List[[#This Row],[Finding Code]],Findings_Table[],2,FALSE), " ")</f>
        <v xml:space="preserve"> </v>
      </c>
      <c r="AA25" s="221">
        <f>IFERROR(VLOOKUP(BillDetail_List[[#This Row],[Activity Code]],ActivityCodeList,4,FALSE), " ")</f>
        <v>9</v>
      </c>
    </row>
    <row r="26" spans="1:27" ht="25.5" x14ac:dyDescent="0.2">
      <c r="A26" s="219">
        <v>25</v>
      </c>
      <c r="B26" s="219" t="s">
        <v>14</v>
      </c>
      <c r="C26" s="220">
        <v>43993</v>
      </c>
      <c r="D26" s="219" t="s">
        <v>244</v>
      </c>
      <c r="E26" s="219"/>
      <c r="F26" s="219" t="s">
        <v>130</v>
      </c>
      <c r="G26" s="221" t="str">
        <f>IFERROR(VLOOKUP(BillDetail_List[[#This Row],[Activity Code]],ActivityCodeList,2,FALSE), "")</f>
        <v>Plan, Prepare, Draft, Review</v>
      </c>
      <c r="H26" s="219"/>
      <c r="I26" s="221" t="str">
        <f>IFERROR(VLOOKUP(BillDetail_List[[#This Row],[Expense Code]],ExpenseCodeList,2,FALSE), "")</f>
        <v/>
      </c>
      <c r="J26" s="222">
        <v>0.1</v>
      </c>
      <c r="K26" s="223">
        <f>BillDetail_List[[#This Row],[Time Claimed]]</f>
        <v>0.1</v>
      </c>
      <c r="L26" s="219" t="s">
        <v>206</v>
      </c>
      <c r="M26" s="224" t="str">
        <f>BillDetail_List[[#This Row],[FE Claimed]]</f>
        <v>JKL</v>
      </c>
      <c r="N26" s="225">
        <f>IFERROR(VLOOKUP(BillDetail_List[[#This Row],[FE Claimed]],LTM_List[],6,FALSE),0)</f>
        <v>111</v>
      </c>
      <c r="O26" s="225">
        <f>IFERROR(VLOOKUP(BillDetail_List[[#This Row],[FE Allowed]],LTM_List[],7,FALSE),0)</f>
        <v>111</v>
      </c>
      <c r="P26" s="221" t="str">
        <f>IFERROR(VLOOKUP(BillDetail_List[[#This Row],[FE Claimed]],LTM_List[],4,FALSE),"")</f>
        <v>D</v>
      </c>
      <c r="Q26" s="221" t="str">
        <f>IFERROR(VLOOKUP(BillDetail_List[[#This Row],[FE Allowed]],LTM_List[],4,FALSE),"")</f>
        <v>D</v>
      </c>
      <c r="R26" s="226">
        <f>IFERROR(VLOOKUP(BillDetail_List[[#This Row],[Part ID]],Funding_List[],3,FALSE),"")</f>
        <v>0.2</v>
      </c>
      <c r="S26" s="227">
        <f>IFERROR(BillDetail_List[[#This Row],[Time Claimed]]*BillDetail_List[[#This Row],[FE Rate Claimed]],"")</f>
        <v>11.100000000000001</v>
      </c>
      <c r="T26" s="228">
        <f>IFERROR(BillDetail_List[[#This Row],[Time Allowed]]*BillDetail_List[[#This Row],[FE Rate Allowed]],"")</f>
        <v>11.100000000000001</v>
      </c>
      <c r="U26" s="229"/>
      <c r="V26" s="228">
        <f>BillDetail_List[[#This Row],[Disbs Claimed]]</f>
        <v>0</v>
      </c>
      <c r="W26" s="227">
        <f>IFERROR((BillDetail_List[[#This Row],[Profit Costs Claimed]]+BillDetail_List[[#This Row],[Disbs Claimed]])*BillDetail_List[[#This Row],[VAT Rate]],"")</f>
        <v>2.2200000000000002</v>
      </c>
      <c r="X26" s="228">
        <f>IFERROR(IF(_xlfn.ISFORMULA(W26),(BillDetail_List[[#This Row],[Profit Costs Allowed]]+BillDetail_List[[#This Row],[Disbs Allowed]])*BillDetail_List[[#This Row],[VAT Rate]],W26),"")</f>
        <v>2.2200000000000002</v>
      </c>
      <c r="Y26" s="224"/>
      <c r="Z26" s="221" t="str">
        <f>IFERROR(VLOOKUP(BillDetail_List[[#This Row],[Finding Code]],Findings_Table[],2,FALSE), " ")</f>
        <v xml:space="preserve"> </v>
      </c>
      <c r="AA26" s="221">
        <f>IFERROR(VLOOKUP(BillDetail_List[[#This Row],[Activity Code]],ActivityCodeList,4,FALSE), " ")</f>
        <v>9</v>
      </c>
    </row>
    <row r="27" spans="1:27" ht="38.25" x14ac:dyDescent="0.2">
      <c r="A27" s="219">
        <v>26</v>
      </c>
      <c r="B27" s="219" t="s">
        <v>14</v>
      </c>
      <c r="C27" s="220">
        <v>43997</v>
      </c>
      <c r="D27" s="219" t="s">
        <v>245</v>
      </c>
      <c r="E27" s="219"/>
      <c r="F27" s="219" t="s">
        <v>130</v>
      </c>
      <c r="G27" s="221" t="str">
        <f>IFERROR(VLOOKUP(BillDetail_List[[#This Row],[Activity Code]],ActivityCodeList,2,FALSE), "")</f>
        <v>Plan, Prepare, Draft, Review</v>
      </c>
      <c r="H27" s="219"/>
      <c r="I27" s="221" t="str">
        <f>IFERROR(VLOOKUP(BillDetail_List[[#This Row],[Expense Code]],ExpenseCodeList,2,FALSE), "")</f>
        <v/>
      </c>
      <c r="J27" s="222">
        <v>0.1</v>
      </c>
      <c r="K27" s="223">
        <f>BillDetail_List[[#This Row],[Time Claimed]]</f>
        <v>0.1</v>
      </c>
      <c r="L27" s="219" t="s">
        <v>206</v>
      </c>
      <c r="M27" s="224" t="str">
        <f>BillDetail_List[[#This Row],[FE Claimed]]</f>
        <v>JKL</v>
      </c>
      <c r="N27" s="225">
        <f>IFERROR(VLOOKUP(BillDetail_List[[#This Row],[FE Claimed]],LTM_List[],6,FALSE),0)</f>
        <v>111</v>
      </c>
      <c r="O27" s="225">
        <f>IFERROR(VLOOKUP(BillDetail_List[[#This Row],[FE Allowed]],LTM_List[],7,FALSE),0)</f>
        <v>111</v>
      </c>
      <c r="P27" s="221" t="str">
        <f>IFERROR(VLOOKUP(BillDetail_List[[#This Row],[FE Claimed]],LTM_List[],4,FALSE),"")</f>
        <v>D</v>
      </c>
      <c r="Q27" s="221" t="str">
        <f>IFERROR(VLOOKUP(BillDetail_List[[#This Row],[FE Allowed]],LTM_List[],4,FALSE),"")</f>
        <v>D</v>
      </c>
      <c r="R27" s="226">
        <f>IFERROR(VLOOKUP(BillDetail_List[[#This Row],[Part ID]],Funding_List[],3,FALSE),"")</f>
        <v>0.2</v>
      </c>
      <c r="S27" s="227">
        <f>IFERROR(BillDetail_List[[#This Row],[Time Claimed]]*BillDetail_List[[#This Row],[FE Rate Claimed]],"")</f>
        <v>11.100000000000001</v>
      </c>
      <c r="T27" s="228">
        <f>IFERROR(BillDetail_List[[#This Row],[Time Allowed]]*BillDetail_List[[#This Row],[FE Rate Allowed]],"")</f>
        <v>11.100000000000001</v>
      </c>
      <c r="U27" s="229"/>
      <c r="V27" s="228">
        <f>BillDetail_List[[#This Row],[Disbs Claimed]]</f>
        <v>0</v>
      </c>
      <c r="W27" s="227">
        <f>IFERROR((BillDetail_List[[#This Row],[Profit Costs Claimed]]+BillDetail_List[[#This Row],[Disbs Claimed]])*BillDetail_List[[#This Row],[VAT Rate]],"")</f>
        <v>2.2200000000000002</v>
      </c>
      <c r="X27" s="228">
        <f>IFERROR(IF(_xlfn.ISFORMULA(W27),(BillDetail_List[[#This Row],[Profit Costs Allowed]]+BillDetail_List[[#This Row],[Disbs Allowed]])*BillDetail_List[[#This Row],[VAT Rate]],W27),"")</f>
        <v>2.2200000000000002</v>
      </c>
      <c r="Y27" s="224"/>
      <c r="Z27" s="221" t="str">
        <f>IFERROR(VLOOKUP(BillDetail_List[[#This Row],[Finding Code]],Findings_Table[],2,FALSE), " ")</f>
        <v xml:space="preserve"> </v>
      </c>
      <c r="AA27" s="221">
        <f>IFERROR(VLOOKUP(BillDetail_List[[#This Row],[Activity Code]],ActivityCodeList,4,FALSE), " ")</f>
        <v>9</v>
      </c>
    </row>
    <row r="28" spans="1:27" ht="25.5" x14ac:dyDescent="0.2">
      <c r="A28" s="219">
        <v>27</v>
      </c>
      <c r="B28" s="219" t="s">
        <v>14</v>
      </c>
      <c r="C28" s="220">
        <v>43997</v>
      </c>
      <c r="D28" s="219" t="s">
        <v>246</v>
      </c>
      <c r="E28" s="219"/>
      <c r="F28" s="219" t="s">
        <v>130</v>
      </c>
      <c r="G28" s="221" t="str">
        <f>IFERROR(VLOOKUP(BillDetail_List[[#This Row],[Activity Code]],ActivityCodeList,2,FALSE), "")</f>
        <v>Plan, Prepare, Draft, Review</v>
      </c>
      <c r="H28" s="219"/>
      <c r="I28" s="221" t="str">
        <f>IFERROR(VLOOKUP(BillDetail_List[[#This Row],[Expense Code]],ExpenseCodeList,2,FALSE), "")</f>
        <v/>
      </c>
      <c r="J28" s="222">
        <v>0.1</v>
      </c>
      <c r="K28" s="223">
        <f>BillDetail_List[[#This Row],[Time Claimed]]</f>
        <v>0.1</v>
      </c>
      <c r="L28" s="219" t="s">
        <v>206</v>
      </c>
      <c r="M28" s="224" t="str">
        <f>BillDetail_List[[#This Row],[FE Claimed]]</f>
        <v>JKL</v>
      </c>
      <c r="N28" s="225">
        <f>IFERROR(VLOOKUP(BillDetail_List[[#This Row],[FE Claimed]],LTM_List[],6,FALSE),0)</f>
        <v>111</v>
      </c>
      <c r="O28" s="225">
        <f>IFERROR(VLOOKUP(BillDetail_List[[#This Row],[FE Allowed]],LTM_List[],7,FALSE),0)</f>
        <v>111</v>
      </c>
      <c r="P28" s="221" t="str">
        <f>IFERROR(VLOOKUP(BillDetail_List[[#This Row],[FE Claimed]],LTM_List[],4,FALSE),"")</f>
        <v>D</v>
      </c>
      <c r="Q28" s="221" t="str">
        <f>IFERROR(VLOOKUP(BillDetail_List[[#This Row],[FE Allowed]],LTM_List[],4,FALSE),"")</f>
        <v>D</v>
      </c>
      <c r="R28" s="226">
        <f>IFERROR(VLOOKUP(BillDetail_List[[#This Row],[Part ID]],Funding_List[],3,FALSE),"")</f>
        <v>0.2</v>
      </c>
      <c r="S28" s="227">
        <f>IFERROR(BillDetail_List[[#This Row],[Time Claimed]]*BillDetail_List[[#This Row],[FE Rate Claimed]],"")</f>
        <v>11.100000000000001</v>
      </c>
      <c r="T28" s="228">
        <f>IFERROR(BillDetail_List[[#This Row],[Time Allowed]]*BillDetail_List[[#This Row],[FE Rate Allowed]],"")</f>
        <v>11.100000000000001</v>
      </c>
      <c r="U28" s="229"/>
      <c r="V28" s="228">
        <f>BillDetail_List[[#This Row],[Disbs Claimed]]</f>
        <v>0</v>
      </c>
      <c r="W28" s="227">
        <f>IFERROR((BillDetail_List[[#This Row],[Profit Costs Claimed]]+BillDetail_List[[#This Row],[Disbs Claimed]])*BillDetail_List[[#This Row],[VAT Rate]],"")</f>
        <v>2.2200000000000002</v>
      </c>
      <c r="X28" s="228">
        <f>IFERROR(IF(_xlfn.ISFORMULA(W28),(BillDetail_List[[#This Row],[Profit Costs Allowed]]+BillDetail_List[[#This Row],[Disbs Allowed]])*BillDetail_List[[#This Row],[VAT Rate]],W28),"")</f>
        <v>2.2200000000000002</v>
      </c>
      <c r="Y28" s="224"/>
      <c r="Z28" s="221" t="str">
        <f>IFERROR(VLOOKUP(BillDetail_List[[#This Row],[Finding Code]],Findings_Table[],2,FALSE), " ")</f>
        <v xml:space="preserve"> </v>
      </c>
      <c r="AA28" s="221">
        <f>IFERROR(VLOOKUP(BillDetail_List[[#This Row],[Activity Code]],ActivityCodeList,4,FALSE), " ")</f>
        <v>9</v>
      </c>
    </row>
    <row r="29" spans="1:27" ht="25.5" x14ac:dyDescent="0.2">
      <c r="A29" s="219">
        <v>28</v>
      </c>
      <c r="B29" s="219" t="s">
        <v>14</v>
      </c>
      <c r="C29" s="220">
        <v>43998</v>
      </c>
      <c r="D29" s="219" t="s">
        <v>247</v>
      </c>
      <c r="E29" s="219"/>
      <c r="F29" s="219" t="s">
        <v>130</v>
      </c>
      <c r="G29" s="221" t="str">
        <f>IFERROR(VLOOKUP(BillDetail_List[[#This Row],[Activity Code]],ActivityCodeList,2,FALSE), "")</f>
        <v>Plan, Prepare, Draft, Review</v>
      </c>
      <c r="H29" s="219"/>
      <c r="I29" s="221" t="str">
        <f>IFERROR(VLOOKUP(BillDetail_List[[#This Row],[Expense Code]],ExpenseCodeList,2,FALSE), "")</f>
        <v/>
      </c>
      <c r="J29" s="222">
        <v>0.1</v>
      </c>
      <c r="K29" s="223">
        <f>BillDetail_List[[#This Row],[Time Claimed]]</f>
        <v>0.1</v>
      </c>
      <c r="L29" s="219" t="s">
        <v>206</v>
      </c>
      <c r="M29" s="224" t="str">
        <f>BillDetail_List[[#This Row],[FE Claimed]]</f>
        <v>JKL</v>
      </c>
      <c r="N29" s="225">
        <f>IFERROR(VLOOKUP(BillDetail_List[[#This Row],[FE Claimed]],LTM_List[],6,FALSE),0)</f>
        <v>111</v>
      </c>
      <c r="O29" s="225">
        <f>IFERROR(VLOOKUP(BillDetail_List[[#This Row],[FE Allowed]],LTM_List[],7,FALSE),0)</f>
        <v>111</v>
      </c>
      <c r="P29" s="221" t="str">
        <f>IFERROR(VLOOKUP(BillDetail_List[[#This Row],[FE Claimed]],LTM_List[],4,FALSE),"")</f>
        <v>D</v>
      </c>
      <c r="Q29" s="221" t="str">
        <f>IFERROR(VLOOKUP(BillDetail_List[[#This Row],[FE Allowed]],LTM_List[],4,FALSE),"")</f>
        <v>D</v>
      </c>
      <c r="R29" s="226">
        <f>IFERROR(VLOOKUP(BillDetail_List[[#This Row],[Part ID]],Funding_List[],3,FALSE),"")</f>
        <v>0.2</v>
      </c>
      <c r="S29" s="227">
        <f>IFERROR(BillDetail_List[[#This Row],[Time Claimed]]*BillDetail_List[[#This Row],[FE Rate Claimed]],"")</f>
        <v>11.100000000000001</v>
      </c>
      <c r="T29" s="228">
        <f>IFERROR(BillDetail_List[[#This Row],[Time Allowed]]*BillDetail_List[[#This Row],[FE Rate Allowed]],"")</f>
        <v>11.100000000000001</v>
      </c>
      <c r="U29" s="229"/>
      <c r="V29" s="228">
        <f>BillDetail_List[[#This Row],[Disbs Claimed]]</f>
        <v>0</v>
      </c>
      <c r="W29" s="227">
        <f>IFERROR((BillDetail_List[[#This Row],[Profit Costs Claimed]]+BillDetail_List[[#This Row],[Disbs Claimed]])*BillDetail_List[[#This Row],[VAT Rate]],"")</f>
        <v>2.2200000000000002</v>
      </c>
      <c r="X29" s="228">
        <f>IFERROR(IF(_xlfn.ISFORMULA(W29),(BillDetail_List[[#This Row],[Profit Costs Allowed]]+BillDetail_List[[#This Row],[Disbs Allowed]])*BillDetail_List[[#This Row],[VAT Rate]],W29),"")</f>
        <v>2.2200000000000002</v>
      </c>
      <c r="Y29" s="224"/>
      <c r="Z29" s="221" t="str">
        <f>IFERROR(VLOOKUP(BillDetail_List[[#This Row],[Finding Code]],Findings_Table[],2,FALSE), " ")</f>
        <v xml:space="preserve"> </v>
      </c>
      <c r="AA29" s="221">
        <f>IFERROR(VLOOKUP(BillDetail_List[[#This Row],[Activity Code]],ActivityCodeList,4,FALSE), " ")</f>
        <v>9</v>
      </c>
    </row>
    <row r="30" spans="1:27" ht="89.25" x14ac:dyDescent="0.2">
      <c r="A30" s="219">
        <v>29</v>
      </c>
      <c r="B30" s="219" t="s">
        <v>14</v>
      </c>
      <c r="C30" s="220">
        <v>44005</v>
      </c>
      <c r="D30" s="219" t="s">
        <v>248</v>
      </c>
      <c r="E30" s="219" t="s">
        <v>219</v>
      </c>
      <c r="F30" s="219" t="s">
        <v>122</v>
      </c>
      <c r="G30" s="221" t="str">
        <f>IFERROR(VLOOKUP(BillDetail_List[[#This Row],[Activity Code]],ActivityCodeList,2,FALSE), "")</f>
        <v>Personal Attendances</v>
      </c>
      <c r="H30" s="219"/>
      <c r="I30" s="221" t="str">
        <f>IFERROR(VLOOKUP(BillDetail_List[[#This Row],[Expense Code]],ExpenseCodeList,2,FALSE), "")</f>
        <v/>
      </c>
      <c r="J30" s="222">
        <v>0.5</v>
      </c>
      <c r="K30" s="223">
        <f>BillDetail_List[[#This Row],[Time Claimed]]</f>
        <v>0.5</v>
      </c>
      <c r="L30" s="219" t="s">
        <v>188</v>
      </c>
      <c r="M30" s="224" t="str">
        <f>BillDetail_List[[#This Row],[FE Claimed]]</f>
        <v>GHI</v>
      </c>
      <c r="N30" s="225">
        <f>IFERROR(VLOOKUP(BillDetail_List[[#This Row],[FE Claimed]],LTM_List[],6,FALSE),0)</f>
        <v>217</v>
      </c>
      <c r="O30" s="225">
        <f>IFERROR(VLOOKUP(BillDetail_List[[#This Row],[FE Allowed]],LTM_List[],7,FALSE),0)</f>
        <v>217</v>
      </c>
      <c r="P30" s="221" t="str">
        <f>IFERROR(VLOOKUP(BillDetail_List[[#This Row],[FE Claimed]],LTM_List[],4,FALSE),"")</f>
        <v>A</v>
      </c>
      <c r="Q30" s="221" t="str">
        <f>IFERROR(VLOOKUP(BillDetail_List[[#This Row],[FE Allowed]],LTM_List[],4,FALSE),"")</f>
        <v>A</v>
      </c>
      <c r="R30" s="226">
        <f>IFERROR(VLOOKUP(BillDetail_List[[#This Row],[Part ID]],Funding_List[],3,FALSE),"")</f>
        <v>0.2</v>
      </c>
      <c r="S30" s="227">
        <f>IFERROR(BillDetail_List[[#This Row],[Time Claimed]]*BillDetail_List[[#This Row],[FE Rate Claimed]],"")</f>
        <v>108.5</v>
      </c>
      <c r="T30" s="228">
        <f>IFERROR(BillDetail_List[[#This Row],[Time Allowed]]*BillDetail_List[[#This Row],[FE Rate Allowed]],"")</f>
        <v>108.5</v>
      </c>
      <c r="U30" s="229"/>
      <c r="V30" s="228">
        <f>BillDetail_List[[#This Row],[Disbs Claimed]]</f>
        <v>0</v>
      </c>
      <c r="W30" s="227">
        <f>IFERROR((BillDetail_List[[#This Row],[Profit Costs Claimed]]+BillDetail_List[[#This Row],[Disbs Claimed]])*BillDetail_List[[#This Row],[VAT Rate]],"")</f>
        <v>21.700000000000003</v>
      </c>
      <c r="X30" s="228">
        <f>IFERROR(IF(_xlfn.ISFORMULA(W30),(BillDetail_List[[#This Row],[Profit Costs Allowed]]+BillDetail_List[[#This Row],[Disbs Allowed]])*BillDetail_List[[#This Row],[VAT Rate]],W30),"")</f>
        <v>21.700000000000003</v>
      </c>
      <c r="Y30" s="224"/>
      <c r="Z30" s="221" t="str">
        <f>IFERROR(VLOOKUP(BillDetail_List[[#This Row],[Finding Code]],Findings_Table[],2,FALSE), " ")</f>
        <v xml:space="preserve"> </v>
      </c>
      <c r="AA30" s="221">
        <f>IFERROR(VLOOKUP(BillDetail_List[[#This Row],[Activity Code]],ActivityCodeList,4,FALSE), " ")</f>
        <v>1</v>
      </c>
    </row>
    <row r="31" spans="1:27" ht="63.75" x14ac:dyDescent="0.2">
      <c r="A31" s="219">
        <v>30</v>
      </c>
      <c r="B31" s="219" t="s">
        <v>14</v>
      </c>
      <c r="C31" s="220">
        <v>44005</v>
      </c>
      <c r="D31" s="219" t="s">
        <v>249</v>
      </c>
      <c r="E31" s="219" t="s">
        <v>230</v>
      </c>
      <c r="F31" s="219" t="s">
        <v>122</v>
      </c>
      <c r="G31" s="221" t="str">
        <f>IFERROR(VLOOKUP(BillDetail_List[[#This Row],[Activity Code]],ActivityCodeList,2,FALSE), "")</f>
        <v>Personal Attendances</v>
      </c>
      <c r="H31" s="219"/>
      <c r="I31" s="221" t="str">
        <f>IFERROR(VLOOKUP(BillDetail_List[[#This Row],[Expense Code]],ExpenseCodeList,2,FALSE), "")</f>
        <v/>
      </c>
      <c r="J31" s="222">
        <v>0.3</v>
      </c>
      <c r="K31" s="223">
        <f>BillDetail_List[[#This Row],[Time Claimed]]</f>
        <v>0.3</v>
      </c>
      <c r="L31" s="219" t="s">
        <v>188</v>
      </c>
      <c r="M31" s="224" t="str">
        <f>BillDetail_List[[#This Row],[FE Claimed]]</f>
        <v>GHI</v>
      </c>
      <c r="N31" s="225">
        <f>IFERROR(VLOOKUP(BillDetail_List[[#This Row],[FE Claimed]],LTM_List[],6,FALSE),0)</f>
        <v>217</v>
      </c>
      <c r="O31" s="225">
        <f>IFERROR(VLOOKUP(BillDetail_List[[#This Row],[FE Allowed]],LTM_List[],7,FALSE),0)</f>
        <v>217</v>
      </c>
      <c r="P31" s="221" t="str">
        <f>IFERROR(VLOOKUP(BillDetail_List[[#This Row],[FE Claimed]],LTM_List[],4,FALSE),"")</f>
        <v>A</v>
      </c>
      <c r="Q31" s="221" t="str">
        <f>IFERROR(VLOOKUP(BillDetail_List[[#This Row],[FE Allowed]],LTM_List[],4,FALSE),"")</f>
        <v>A</v>
      </c>
      <c r="R31" s="226">
        <f>IFERROR(VLOOKUP(BillDetail_List[[#This Row],[Part ID]],Funding_List[],3,FALSE),"")</f>
        <v>0.2</v>
      </c>
      <c r="S31" s="227">
        <f>IFERROR(BillDetail_List[[#This Row],[Time Claimed]]*BillDetail_List[[#This Row],[FE Rate Claimed]],"")</f>
        <v>65.099999999999994</v>
      </c>
      <c r="T31" s="228">
        <f>IFERROR(BillDetail_List[[#This Row],[Time Allowed]]*BillDetail_List[[#This Row],[FE Rate Allowed]],"")</f>
        <v>65.099999999999994</v>
      </c>
      <c r="U31" s="229"/>
      <c r="V31" s="228">
        <f>BillDetail_List[[#This Row],[Disbs Claimed]]</f>
        <v>0</v>
      </c>
      <c r="W31" s="227">
        <f>IFERROR((BillDetail_List[[#This Row],[Profit Costs Claimed]]+BillDetail_List[[#This Row],[Disbs Claimed]])*BillDetail_List[[#This Row],[VAT Rate]],"")</f>
        <v>13.02</v>
      </c>
      <c r="X31" s="228">
        <f>IFERROR(IF(_xlfn.ISFORMULA(W31),(BillDetail_List[[#This Row],[Profit Costs Allowed]]+BillDetail_List[[#This Row],[Disbs Allowed]])*BillDetail_List[[#This Row],[VAT Rate]],W31),"")</f>
        <v>13.02</v>
      </c>
      <c r="Y31" s="224"/>
      <c r="Z31" s="221" t="str">
        <f>IFERROR(VLOOKUP(BillDetail_List[[#This Row],[Finding Code]],Findings_Table[],2,FALSE), " ")</f>
        <v xml:space="preserve"> </v>
      </c>
      <c r="AA31" s="221">
        <f>IFERROR(VLOOKUP(BillDetail_List[[#This Row],[Activity Code]],ActivityCodeList,4,FALSE), " ")</f>
        <v>1</v>
      </c>
    </row>
    <row r="32" spans="1:27" ht="25.5" x14ac:dyDescent="0.2">
      <c r="A32" s="219">
        <v>31</v>
      </c>
      <c r="B32" s="219" t="s">
        <v>14</v>
      </c>
      <c r="C32" s="220">
        <v>44005</v>
      </c>
      <c r="D32" s="219" t="s">
        <v>250</v>
      </c>
      <c r="E32" s="219" t="s">
        <v>230</v>
      </c>
      <c r="F32" s="219" t="s">
        <v>128</v>
      </c>
      <c r="G32" s="221" t="str">
        <f>IFERROR(VLOOKUP(BillDetail_List[[#This Row],[Activity Code]],ActivityCodeList,2,FALSE), "")</f>
        <v>Billable travel and waiting time</v>
      </c>
      <c r="H32" s="219"/>
      <c r="I32" s="221" t="str">
        <f>IFERROR(VLOOKUP(BillDetail_List[[#This Row],[Expense Code]],ExpenseCodeList,2,FALSE), "")</f>
        <v/>
      </c>
      <c r="J32" s="222">
        <v>0.6</v>
      </c>
      <c r="K32" s="223">
        <f>BillDetail_List[[#This Row],[Time Claimed]]</f>
        <v>0.6</v>
      </c>
      <c r="L32" s="219" t="s">
        <v>188</v>
      </c>
      <c r="M32" s="224" t="str">
        <f>BillDetail_List[[#This Row],[FE Claimed]]</f>
        <v>GHI</v>
      </c>
      <c r="N32" s="225">
        <f>IFERROR(VLOOKUP(BillDetail_List[[#This Row],[FE Claimed]],LTM_List[],6,FALSE),0)</f>
        <v>217</v>
      </c>
      <c r="O32" s="225">
        <f>IFERROR(VLOOKUP(BillDetail_List[[#This Row],[FE Allowed]],LTM_List[],7,FALSE),0)</f>
        <v>217</v>
      </c>
      <c r="P32" s="221" t="str">
        <f>IFERROR(VLOOKUP(BillDetail_List[[#This Row],[FE Claimed]],LTM_List[],4,FALSE),"")</f>
        <v>A</v>
      </c>
      <c r="Q32" s="221" t="str">
        <f>IFERROR(VLOOKUP(BillDetail_List[[#This Row],[FE Allowed]],LTM_List[],4,FALSE),"")</f>
        <v>A</v>
      </c>
      <c r="R32" s="226">
        <f>IFERROR(VLOOKUP(BillDetail_List[[#This Row],[Part ID]],Funding_List[],3,FALSE),"")</f>
        <v>0.2</v>
      </c>
      <c r="S32" s="227">
        <f>IFERROR(BillDetail_List[[#This Row],[Time Claimed]]*BillDetail_List[[#This Row],[FE Rate Claimed]],"")</f>
        <v>130.19999999999999</v>
      </c>
      <c r="T32" s="228">
        <f>IFERROR(BillDetail_List[[#This Row],[Time Allowed]]*BillDetail_List[[#This Row],[FE Rate Allowed]],"")</f>
        <v>130.19999999999999</v>
      </c>
      <c r="U32" s="229"/>
      <c r="V32" s="228">
        <f>BillDetail_List[[#This Row],[Disbs Claimed]]</f>
        <v>0</v>
      </c>
      <c r="W32" s="227">
        <f>IFERROR((BillDetail_List[[#This Row],[Profit Costs Claimed]]+BillDetail_List[[#This Row],[Disbs Claimed]])*BillDetail_List[[#This Row],[VAT Rate]],"")</f>
        <v>26.04</v>
      </c>
      <c r="X32" s="228">
        <f>IFERROR(IF(_xlfn.ISFORMULA(W32),(BillDetail_List[[#This Row],[Profit Costs Allowed]]+BillDetail_List[[#This Row],[Disbs Allowed]])*BillDetail_List[[#This Row],[VAT Rate]],W32),"")</f>
        <v>26.04</v>
      </c>
      <c r="Y32" s="224"/>
      <c r="Z32" s="221" t="str">
        <f>IFERROR(VLOOKUP(BillDetail_List[[#This Row],[Finding Code]],Findings_Table[],2,FALSE), " ")</f>
        <v xml:space="preserve"> </v>
      </c>
      <c r="AA32" s="221">
        <f>IFERROR(VLOOKUP(BillDetail_List[[#This Row],[Activity Code]],ActivityCodeList,4,FALSE), " ")</f>
        <v>7</v>
      </c>
    </row>
    <row r="33" spans="1:27" x14ac:dyDescent="0.2">
      <c r="A33" s="219">
        <v>32</v>
      </c>
      <c r="B33" s="219" t="s">
        <v>14</v>
      </c>
      <c r="C33" s="220">
        <v>44005</v>
      </c>
      <c r="D33" s="219" t="s">
        <v>251</v>
      </c>
      <c r="E33" s="219" t="s">
        <v>230</v>
      </c>
      <c r="F33" s="219"/>
      <c r="G33" s="221" t="str">
        <f>IFERROR(VLOOKUP(BillDetail_List[[#This Row],[Activity Code]],ActivityCodeList,2,FALSE), "")</f>
        <v/>
      </c>
      <c r="H33" s="219" t="s">
        <v>131</v>
      </c>
      <c r="I33" s="221" t="str">
        <f>IFERROR(VLOOKUP(BillDetail_List[[#This Row],[Expense Code]],ExpenseCodeList,2,FALSE), "")</f>
        <v>Travel Expenses</v>
      </c>
      <c r="J33" s="222"/>
      <c r="K33" s="223">
        <f>BillDetail_List[[#This Row],[Time Claimed]]</f>
        <v>0</v>
      </c>
      <c r="L33" s="219"/>
      <c r="M33" s="224">
        <f>BillDetail_List[[#This Row],[FE Claimed]]</f>
        <v>0</v>
      </c>
      <c r="N33" s="225">
        <f>IFERROR(VLOOKUP(BillDetail_List[[#This Row],[FE Claimed]],LTM_List[],6,FALSE),0)</f>
        <v>0</v>
      </c>
      <c r="O33" s="225">
        <f>IFERROR(VLOOKUP(BillDetail_List[[#This Row],[FE Allowed]],LTM_List[],7,FALSE),0)</f>
        <v>0</v>
      </c>
      <c r="P33" s="221" t="str">
        <f>IFERROR(VLOOKUP(BillDetail_List[[#This Row],[FE Claimed]],LTM_List[],4,FALSE),"")</f>
        <v/>
      </c>
      <c r="Q33" s="221" t="str">
        <f>IFERROR(VLOOKUP(BillDetail_List[[#This Row],[FE Allowed]],LTM_List[],4,FALSE),"")</f>
        <v/>
      </c>
      <c r="R33" s="226">
        <f>IFERROR(VLOOKUP(BillDetail_List[[#This Row],[Part ID]],Funding_List[],3,FALSE),"")</f>
        <v>0.2</v>
      </c>
      <c r="S33" s="227">
        <f>IFERROR(BillDetail_List[[#This Row],[Time Claimed]]*BillDetail_List[[#This Row],[FE Rate Claimed]],"")</f>
        <v>0</v>
      </c>
      <c r="T33" s="228">
        <f>IFERROR(BillDetail_List[[#This Row],[Time Allowed]]*BillDetail_List[[#This Row],[FE Rate Allowed]],"")</f>
        <v>0</v>
      </c>
      <c r="U33" s="229">
        <v>6.75</v>
      </c>
      <c r="V33" s="228">
        <f>BillDetail_List[[#This Row],[Disbs Claimed]]</f>
        <v>6.75</v>
      </c>
      <c r="W33" s="227">
        <f>IFERROR((BillDetail_List[[#This Row],[Profit Costs Claimed]]+BillDetail_List[[#This Row],[Disbs Claimed]])*BillDetail_List[[#This Row],[VAT Rate]],"")</f>
        <v>1.35</v>
      </c>
      <c r="X33" s="228">
        <f>IFERROR(IF(_xlfn.ISFORMULA(W33),(BillDetail_List[[#This Row],[Profit Costs Allowed]]+BillDetail_List[[#This Row],[Disbs Allowed]])*BillDetail_List[[#This Row],[VAT Rate]],W33),"")</f>
        <v>1.35</v>
      </c>
      <c r="Y33" s="224"/>
      <c r="Z33" s="221" t="str">
        <f>IFERROR(VLOOKUP(BillDetail_List[[#This Row],[Finding Code]],Findings_Table[],2,FALSE), " ")</f>
        <v xml:space="preserve"> </v>
      </c>
      <c r="AA33" s="221" t="str">
        <f>IFERROR(VLOOKUP(BillDetail_List[[#This Row],[Activity Code]],ActivityCodeList,4,FALSE), " ")</f>
        <v xml:space="preserve"> </v>
      </c>
    </row>
    <row r="34" spans="1:27" ht="38.25" x14ac:dyDescent="0.2">
      <c r="A34" s="219">
        <v>33</v>
      </c>
      <c r="B34" s="219" t="s">
        <v>14</v>
      </c>
      <c r="C34" s="220">
        <v>44005</v>
      </c>
      <c r="D34" s="219" t="s">
        <v>252</v>
      </c>
      <c r="E34" s="219" t="s">
        <v>230</v>
      </c>
      <c r="F34" s="219" t="s">
        <v>123</v>
      </c>
      <c r="G34" s="221" t="str">
        <f>IFERROR(VLOOKUP(BillDetail_List[[#This Row],[Activity Code]],ActivityCodeList,2,FALSE), "")</f>
        <v>Timed Telephone Calls</v>
      </c>
      <c r="H34" s="219"/>
      <c r="I34" s="221" t="str">
        <f>IFERROR(VLOOKUP(BillDetail_List[[#This Row],[Expense Code]],ExpenseCodeList,2,FALSE), "")</f>
        <v/>
      </c>
      <c r="J34" s="222">
        <v>0.2</v>
      </c>
      <c r="K34" s="223">
        <f>BillDetail_List[[#This Row],[Time Claimed]]</f>
        <v>0.2</v>
      </c>
      <c r="L34" s="219" t="s">
        <v>188</v>
      </c>
      <c r="M34" s="224" t="str">
        <f>BillDetail_List[[#This Row],[FE Claimed]]</f>
        <v>GHI</v>
      </c>
      <c r="N34" s="225">
        <f>IFERROR(VLOOKUP(BillDetail_List[[#This Row],[FE Claimed]],LTM_List[],6,FALSE),0)</f>
        <v>217</v>
      </c>
      <c r="O34" s="225">
        <f>IFERROR(VLOOKUP(BillDetail_List[[#This Row],[FE Allowed]],LTM_List[],7,FALSE),0)</f>
        <v>217</v>
      </c>
      <c r="P34" s="221" t="str">
        <f>IFERROR(VLOOKUP(BillDetail_List[[#This Row],[FE Claimed]],LTM_List[],4,FALSE),"")</f>
        <v>A</v>
      </c>
      <c r="Q34" s="221" t="str">
        <f>IFERROR(VLOOKUP(BillDetail_List[[#This Row],[FE Allowed]],LTM_List[],4,FALSE),"")</f>
        <v>A</v>
      </c>
      <c r="R34" s="226">
        <f>IFERROR(VLOOKUP(BillDetail_List[[#This Row],[Part ID]],Funding_List[],3,FALSE),"")</f>
        <v>0.2</v>
      </c>
      <c r="S34" s="227">
        <f>IFERROR(BillDetail_List[[#This Row],[Time Claimed]]*BillDetail_List[[#This Row],[FE Rate Claimed]],"")</f>
        <v>43.400000000000006</v>
      </c>
      <c r="T34" s="228">
        <f>IFERROR(BillDetail_List[[#This Row],[Time Allowed]]*BillDetail_List[[#This Row],[FE Rate Allowed]],"")</f>
        <v>43.400000000000006</v>
      </c>
      <c r="U34" s="229"/>
      <c r="V34" s="228">
        <f>BillDetail_List[[#This Row],[Disbs Claimed]]</f>
        <v>0</v>
      </c>
      <c r="W34" s="227">
        <f>IFERROR((BillDetail_List[[#This Row],[Profit Costs Claimed]]+BillDetail_List[[#This Row],[Disbs Claimed]])*BillDetail_List[[#This Row],[VAT Rate]],"")</f>
        <v>8.6800000000000015</v>
      </c>
      <c r="X34" s="228">
        <f>IFERROR(IF(_xlfn.ISFORMULA(W34),(BillDetail_List[[#This Row],[Profit Costs Allowed]]+BillDetail_List[[#This Row],[Disbs Allowed]])*BillDetail_List[[#This Row],[VAT Rate]],W34),"")</f>
        <v>8.6800000000000015</v>
      </c>
      <c r="Y34" s="224"/>
      <c r="Z34" s="221" t="str">
        <f>IFERROR(VLOOKUP(BillDetail_List[[#This Row],[Finding Code]],Findings_Table[],2,FALSE), " ")</f>
        <v xml:space="preserve"> </v>
      </c>
      <c r="AA34" s="221">
        <f>IFERROR(VLOOKUP(BillDetail_List[[#This Row],[Activity Code]],ActivityCodeList,4,FALSE), " ")</f>
        <v>2</v>
      </c>
    </row>
    <row r="35" spans="1:27" ht="25.5" x14ac:dyDescent="0.2">
      <c r="A35" s="219">
        <v>34</v>
      </c>
      <c r="B35" s="219" t="s">
        <v>14</v>
      </c>
      <c r="C35" s="220">
        <v>44006</v>
      </c>
      <c r="D35" s="219" t="s">
        <v>253</v>
      </c>
      <c r="E35" s="219"/>
      <c r="F35" s="219" t="s">
        <v>130</v>
      </c>
      <c r="G35" s="221" t="str">
        <f>IFERROR(VLOOKUP(BillDetail_List[[#This Row],[Activity Code]],ActivityCodeList,2,FALSE), "")</f>
        <v>Plan, Prepare, Draft, Review</v>
      </c>
      <c r="H35" s="219"/>
      <c r="I35" s="221" t="str">
        <f>IFERROR(VLOOKUP(BillDetail_List[[#This Row],[Expense Code]],ExpenseCodeList,2,FALSE), "")</f>
        <v/>
      </c>
      <c r="J35" s="222">
        <v>0.1</v>
      </c>
      <c r="K35" s="223">
        <f>BillDetail_List[[#This Row],[Time Claimed]]</f>
        <v>0.1</v>
      </c>
      <c r="L35" s="219" t="s">
        <v>206</v>
      </c>
      <c r="M35" s="224" t="str">
        <f>BillDetail_List[[#This Row],[FE Claimed]]</f>
        <v>JKL</v>
      </c>
      <c r="N35" s="225">
        <f>IFERROR(VLOOKUP(BillDetail_List[[#This Row],[FE Claimed]],LTM_List[],6,FALSE),0)</f>
        <v>111</v>
      </c>
      <c r="O35" s="225">
        <f>IFERROR(VLOOKUP(BillDetail_List[[#This Row],[FE Allowed]],LTM_List[],7,FALSE),0)</f>
        <v>111</v>
      </c>
      <c r="P35" s="221" t="str">
        <f>IFERROR(VLOOKUP(BillDetail_List[[#This Row],[FE Claimed]],LTM_List[],4,FALSE),"")</f>
        <v>D</v>
      </c>
      <c r="Q35" s="221" t="str">
        <f>IFERROR(VLOOKUP(BillDetail_List[[#This Row],[FE Allowed]],LTM_List[],4,FALSE),"")</f>
        <v>D</v>
      </c>
      <c r="R35" s="226">
        <f>IFERROR(VLOOKUP(BillDetail_List[[#This Row],[Part ID]],Funding_List[],3,FALSE),"")</f>
        <v>0.2</v>
      </c>
      <c r="S35" s="227">
        <f>IFERROR(BillDetail_List[[#This Row],[Time Claimed]]*BillDetail_List[[#This Row],[FE Rate Claimed]],"")</f>
        <v>11.100000000000001</v>
      </c>
      <c r="T35" s="228">
        <f>IFERROR(BillDetail_List[[#This Row],[Time Allowed]]*BillDetail_List[[#This Row],[FE Rate Allowed]],"")</f>
        <v>11.100000000000001</v>
      </c>
      <c r="U35" s="229"/>
      <c r="V35" s="228">
        <f>BillDetail_List[[#This Row],[Disbs Claimed]]</f>
        <v>0</v>
      </c>
      <c r="W35" s="227">
        <f>IFERROR((BillDetail_List[[#This Row],[Profit Costs Claimed]]+BillDetail_List[[#This Row],[Disbs Claimed]])*BillDetail_List[[#This Row],[VAT Rate]],"")</f>
        <v>2.2200000000000002</v>
      </c>
      <c r="X35" s="228">
        <f>IFERROR(IF(_xlfn.ISFORMULA(W35),(BillDetail_List[[#This Row],[Profit Costs Allowed]]+BillDetail_List[[#This Row],[Disbs Allowed]])*BillDetail_List[[#This Row],[VAT Rate]],W35),"")</f>
        <v>2.2200000000000002</v>
      </c>
      <c r="Y35" s="224"/>
      <c r="Z35" s="221" t="str">
        <f>IFERROR(VLOOKUP(BillDetail_List[[#This Row],[Finding Code]],Findings_Table[],2,FALSE), " ")</f>
        <v xml:space="preserve"> </v>
      </c>
      <c r="AA35" s="221">
        <f>IFERROR(VLOOKUP(BillDetail_List[[#This Row],[Activity Code]],ActivityCodeList,4,FALSE), " ")</f>
        <v>9</v>
      </c>
    </row>
    <row r="36" spans="1:27" ht="51" x14ac:dyDescent="0.2">
      <c r="A36" s="219">
        <v>35</v>
      </c>
      <c r="B36" s="219" t="s">
        <v>14</v>
      </c>
      <c r="C36" s="220">
        <v>44008</v>
      </c>
      <c r="D36" s="219" t="s">
        <v>254</v>
      </c>
      <c r="E36" s="219"/>
      <c r="F36" s="219" t="s">
        <v>130</v>
      </c>
      <c r="G36" s="221" t="str">
        <f>IFERROR(VLOOKUP(BillDetail_List[[#This Row],[Activity Code]],ActivityCodeList,2,FALSE), "")</f>
        <v>Plan, Prepare, Draft, Review</v>
      </c>
      <c r="H36" s="219"/>
      <c r="I36" s="221" t="str">
        <f>IFERROR(VLOOKUP(BillDetail_List[[#This Row],[Expense Code]],ExpenseCodeList,2,FALSE), "")</f>
        <v/>
      </c>
      <c r="J36" s="222">
        <v>0.8</v>
      </c>
      <c r="K36" s="223">
        <v>0.4</v>
      </c>
      <c r="L36" s="219" t="s">
        <v>206</v>
      </c>
      <c r="M36" s="224" t="str">
        <f>BillDetail_List[[#This Row],[FE Claimed]]</f>
        <v>JKL</v>
      </c>
      <c r="N36" s="225">
        <f>IFERROR(VLOOKUP(BillDetail_List[[#This Row],[FE Claimed]],LTM_List[],6,FALSE),0)</f>
        <v>111</v>
      </c>
      <c r="O36" s="225">
        <f>IFERROR(VLOOKUP(BillDetail_List[[#This Row],[FE Allowed]],LTM_List[],7,FALSE),0)</f>
        <v>111</v>
      </c>
      <c r="P36" s="221" t="str">
        <f>IFERROR(VLOOKUP(BillDetail_List[[#This Row],[FE Claimed]],LTM_List[],4,FALSE),"")</f>
        <v>D</v>
      </c>
      <c r="Q36" s="221" t="str">
        <f>IFERROR(VLOOKUP(BillDetail_List[[#This Row],[FE Allowed]],LTM_List[],4,FALSE),"")</f>
        <v>D</v>
      </c>
      <c r="R36" s="226">
        <f>IFERROR(VLOOKUP(BillDetail_List[[#This Row],[Part ID]],Funding_List[],3,FALSE),"")</f>
        <v>0.2</v>
      </c>
      <c r="S36" s="227">
        <f>IFERROR(BillDetail_List[[#This Row],[Time Claimed]]*BillDetail_List[[#This Row],[FE Rate Claimed]],"")</f>
        <v>88.800000000000011</v>
      </c>
      <c r="T36" s="228">
        <f>IFERROR(BillDetail_List[[#This Row],[Time Allowed]]*BillDetail_List[[#This Row],[FE Rate Allowed]],"")</f>
        <v>44.400000000000006</v>
      </c>
      <c r="U36" s="229"/>
      <c r="V36" s="228">
        <f>BillDetail_List[[#This Row],[Disbs Claimed]]</f>
        <v>0</v>
      </c>
      <c r="W36" s="227">
        <f>IFERROR((BillDetail_List[[#This Row],[Profit Costs Claimed]]+BillDetail_List[[#This Row],[Disbs Claimed]])*BillDetail_List[[#This Row],[VAT Rate]],"")</f>
        <v>17.760000000000002</v>
      </c>
      <c r="X36" s="228">
        <f>IFERROR(IF(_xlfn.ISFORMULA(W36),(BillDetail_List[[#This Row],[Profit Costs Allowed]]+BillDetail_List[[#This Row],[Disbs Allowed]])*BillDetail_List[[#This Row],[VAT Rate]],W36),"")</f>
        <v>8.8800000000000008</v>
      </c>
      <c r="Y36" s="224"/>
      <c r="Z36" s="221" t="s">
        <v>471</v>
      </c>
      <c r="AA36" s="221">
        <f>IFERROR(VLOOKUP(BillDetail_List[[#This Row],[Activity Code]],ActivityCodeList,4,FALSE), " ")</f>
        <v>9</v>
      </c>
    </row>
    <row r="37" spans="1:27" ht="38.25" x14ac:dyDescent="0.2">
      <c r="A37" s="219">
        <v>36</v>
      </c>
      <c r="B37" s="219" t="s">
        <v>14</v>
      </c>
      <c r="C37" s="220">
        <v>44018</v>
      </c>
      <c r="D37" s="219" t="s">
        <v>255</v>
      </c>
      <c r="E37" s="219"/>
      <c r="F37" s="219" t="s">
        <v>130</v>
      </c>
      <c r="G37" s="221" t="str">
        <f>IFERROR(VLOOKUP(BillDetail_List[[#This Row],[Activity Code]],ActivityCodeList,2,FALSE), "")</f>
        <v>Plan, Prepare, Draft, Review</v>
      </c>
      <c r="H37" s="219"/>
      <c r="I37" s="221" t="str">
        <f>IFERROR(VLOOKUP(BillDetail_List[[#This Row],[Expense Code]],ExpenseCodeList,2,FALSE), "")</f>
        <v/>
      </c>
      <c r="J37" s="222">
        <v>0.1</v>
      </c>
      <c r="K37" s="223">
        <f>BillDetail_List[[#This Row],[Time Claimed]]</f>
        <v>0.1</v>
      </c>
      <c r="L37" s="219" t="s">
        <v>206</v>
      </c>
      <c r="M37" s="224" t="str">
        <f>BillDetail_List[[#This Row],[FE Claimed]]</f>
        <v>JKL</v>
      </c>
      <c r="N37" s="225">
        <f>IFERROR(VLOOKUP(BillDetail_List[[#This Row],[FE Claimed]],LTM_List[],6,FALSE),0)</f>
        <v>111</v>
      </c>
      <c r="O37" s="225">
        <f>IFERROR(VLOOKUP(BillDetail_List[[#This Row],[FE Allowed]],LTM_List[],7,FALSE),0)</f>
        <v>111</v>
      </c>
      <c r="P37" s="221" t="str">
        <f>IFERROR(VLOOKUP(BillDetail_List[[#This Row],[FE Claimed]],LTM_List[],4,FALSE),"")</f>
        <v>D</v>
      </c>
      <c r="Q37" s="221" t="str">
        <f>IFERROR(VLOOKUP(BillDetail_List[[#This Row],[FE Allowed]],LTM_List[],4,FALSE),"")</f>
        <v>D</v>
      </c>
      <c r="R37" s="226">
        <f>IFERROR(VLOOKUP(BillDetail_List[[#This Row],[Part ID]],Funding_List[],3,FALSE),"")</f>
        <v>0.2</v>
      </c>
      <c r="S37" s="227">
        <f>IFERROR(BillDetail_List[[#This Row],[Time Claimed]]*BillDetail_List[[#This Row],[FE Rate Claimed]],"")</f>
        <v>11.100000000000001</v>
      </c>
      <c r="T37" s="228">
        <f>IFERROR(BillDetail_List[[#This Row],[Time Allowed]]*BillDetail_List[[#This Row],[FE Rate Allowed]],"")</f>
        <v>11.100000000000001</v>
      </c>
      <c r="U37" s="229"/>
      <c r="V37" s="228">
        <f>BillDetail_List[[#This Row],[Disbs Claimed]]</f>
        <v>0</v>
      </c>
      <c r="W37" s="227">
        <f>IFERROR((BillDetail_List[[#This Row],[Profit Costs Claimed]]+BillDetail_List[[#This Row],[Disbs Claimed]])*BillDetail_List[[#This Row],[VAT Rate]],"")</f>
        <v>2.2200000000000002</v>
      </c>
      <c r="X37" s="228">
        <f>IFERROR(IF(_xlfn.ISFORMULA(W37),(BillDetail_List[[#This Row],[Profit Costs Allowed]]+BillDetail_List[[#This Row],[Disbs Allowed]])*BillDetail_List[[#This Row],[VAT Rate]],W37),"")</f>
        <v>2.2200000000000002</v>
      </c>
      <c r="Y37" s="224"/>
      <c r="Z37" s="221" t="str">
        <f>IFERROR(VLOOKUP(BillDetail_List[[#This Row],[Finding Code]],Findings_Table[],2,FALSE), " ")</f>
        <v xml:space="preserve"> </v>
      </c>
      <c r="AA37" s="221">
        <f>IFERROR(VLOOKUP(BillDetail_List[[#This Row],[Activity Code]],ActivityCodeList,4,FALSE), " ")</f>
        <v>9</v>
      </c>
    </row>
    <row r="38" spans="1:27" ht="38.25" x14ac:dyDescent="0.2">
      <c r="A38" s="219">
        <v>37</v>
      </c>
      <c r="B38" s="219" t="s">
        <v>14</v>
      </c>
      <c r="C38" s="220">
        <v>44018</v>
      </c>
      <c r="D38" s="219" t="s">
        <v>256</v>
      </c>
      <c r="E38" s="219"/>
      <c r="F38" s="219" t="s">
        <v>130</v>
      </c>
      <c r="G38" s="221" t="str">
        <f>IFERROR(VLOOKUP(BillDetail_List[[#This Row],[Activity Code]],ActivityCodeList,2,FALSE), "")</f>
        <v>Plan, Prepare, Draft, Review</v>
      </c>
      <c r="H38" s="219"/>
      <c r="I38" s="221" t="str">
        <f>IFERROR(VLOOKUP(BillDetail_List[[#This Row],[Expense Code]],ExpenseCodeList,2,FALSE), "")</f>
        <v/>
      </c>
      <c r="J38" s="222">
        <v>0.2</v>
      </c>
      <c r="K38" s="223">
        <v>0</v>
      </c>
      <c r="L38" s="219" t="s">
        <v>206</v>
      </c>
      <c r="M38" s="224" t="str">
        <f>BillDetail_List[[#This Row],[FE Claimed]]</f>
        <v>JKL</v>
      </c>
      <c r="N38" s="225">
        <f>IFERROR(VLOOKUP(BillDetail_List[[#This Row],[FE Claimed]],LTM_List[],6,FALSE),0)</f>
        <v>111</v>
      </c>
      <c r="O38" s="225">
        <f>IFERROR(VLOOKUP(BillDetail_List[[#This Row],[FE Allowed]],LTM_List[],7,FALSE),0)</f>
        <v>111</v>
      </c>
      <c r="P38" s="221" t="str">
        <f>IFERROR(VLOOKUP(BillDetail_List[[#This Row],[FE Claimed]],LTM_List[],4,FALSE),"")</f>
        <v>D</v>
      </c>
      <c r="Q38" s="221" t="str">
        <f>IFERROR(VLOOKUP(BillDetail_List[[#This Row],[FE Allowed]],LTM_List[],4,FALSE),"")</f>
        <v>D</v>
      </c>
      <c r="R38" s="226">
        <f>IFERROR(VLOOKUP(BillDetail_List[[#This Row],[Part ID]],Funding_List[],3,FALSE),"")</f>
        <v>0.2</v>
      </c>
      <c r="S38" s="227">
        <f>IFERROR(BillDetail_List[[#This Row],[Time Claimed]]*BillDetail_List[[#This Row],[FE Rate Claimed]],"")</f>
        <v>22.200000000000003</v>
      </c>
      <c r="T38" s="228">
        <f>IFERROR(BillDetail_List[[#This Row],[Time Allowed]]*BillDetail_List[[#This Row],[FE Rate Allowed]],"")</f>
        <v>0</v>
      </c>
      <c r="U38" s="229"/>
      <c r="V38" s="228">
        <f>BillDetail_List[[#This Row],[Disbs Claimed]]</f>
        <v>0</v>
      </c>
      <c r="W38" s="227">
        <f>IFERROR((BillDetail_List[[#This Row],[Profit Costs Claimed]]+BillDetail_List[[#This Row],[Disbs Claimed]])*BillDetail_List[[#This Row],[VAT Rate]],"")</f>
        <v>4.4400000000000004</v>
      </c>
      <c r="X38" s="228">
        <f>IFERROR(IF(_xlfn.ISFORMULA(W38),(BillDetail_List[[#This Row],[Profit Costs Allowed]]+BillDetail_List[[#This Row],[Disbs Allowed]])*BillDetail_List[[#This Row],[VAT Rate]],W38),"")</f>
        <v>0</v>
      </c>
      <c r="Y38" s="224" t="s">
        <v>505</v>
      </c>
      <c r="Z38" s="221" t="str">
        <f>IFERROR(VLOOKUP(BillDetail_List[[#This Row],[Finding Code]],Findings_Table[],2,FALSE), " ")</f>
        <v>Overheads</v>
      </c>
      <c r="AA38" s="221">
        <f>IFERROR(VLOOKUP(BillDetail_List[[#This Row],[Activity Code]],ActivityCodeList,4,FALSE), " ")</f>
        <v>9</v>
      </c>
    </row>
    <row r="39" spans="1:27" ht="25.5" x14ac:dyDescent="0.2">
      <c r="A39" s="219">
        <v>38</v>
      </c>
      <c r="B39" s="219" t="s">
        <v>14</v>
      </c>
      <c r="C39" s="220">
        <v>44019</v>
      </c>
      <c r="D39" s="219" t="s">
        <v>257</v>
      </c>
      <c r="E39" s="219"/>
      <c r="F39" s="219" t="s">
        <v>130</v>
      </c>
      <c r="G39" s="221" t="str">
        <f>IFERROR(VLOOKUP(BillDetail_List[[#This Row],[Activity Code]],ActivityCodeList,2,FALSE), "")</f>
        <v>Plan, Prepare, Draft, Review</v>
      </c>
      <c r="H39" s="219"/>
      <c r="I39" s="221" t="str">
        <f>IFERROR(VLOOKUP(BillDetail_List[[#This Row],[Expense Code]],ExpenseCodeList,2,FALSE), "")</f>
        <v/>
      </c>
      <c r="J39" s="222">
        <v>0.3</v>
      </c>
      <c r="K39" s="223">
        <v>0.2</v>
      </c>
      <c r="L39" s="219" t="s">
        <v>188</v>
      </c>
      <c r="M39" s="224" t="str">
        <f>BillDetail_List[[#This Row],[FE Claimed]]</f>
        <v>GHI</v>
      </c>
      <c r="N39" s="225">
        <f>IFERROR(VLOOKUP(BillDetail_List[[#This Row],[FE Claimed]],LTM_List[],6,FALSE),0)</f>
        <v>217</v>
      </c>
      <c r="O39" s="225">
        <f>IFERROR(VLOOKUP(BillDetail_List[[#This Row],[FE Allowed]],LTM_List[],7,FALSE),0)</f>
        <v>217</v>
      </c>
      <c r="P39" s="221" t="str">
        <f>IFERROR(VLOOKUP(BillDetail_List[[#This Row],[FE Claimed]],LTM_List[],4,FALSE),"")</f>
        <v>A</v>
      </c>
      <c r="Q39" s="221" t="str">
        <f>IFERROR(VLOOKUP(BillDetail_List[[#This Row],[FE Allowed]],LTM_List[],4,FALSE),"")</f>
        <v>A</v>
      </c>
      <c r="R39" s="226">
        <f>IFERROR(VLOOKUP(BillDetail_List[[#This Row],[Part ID]],Funding_List[],3,FALSE),"")</f>
        <v>0.2</v>
      </c>
      <c r="S39" s="227">
        <f>IFERROR(BillDetail_List[[#This Row],[Time Claimed]]*BillDetail_List[[#This Row],[FE Rate Claimed]],"")</f>
        <v>65.099999999999994</v>
      </c>
      <c r="T39" s="228">
        <f>IFERROR(BillDetail_List[[#This Row],[Time Allowed]]*BillDetail_List[[#This Row],[FE Rate Allowed]],"")</f>
        <v>43.400000000000006</v>
      </c>
      <c r="U39" s="229"/>
      <c r="V39" s="228">
        <f>BillDetail_List[[#This Row],[Disbs Claimed]]</f>
        <v>0</v>
      </c>
      <c r="W39" s="227">
        <f>IFERROR((BillDetail_List[[#This Row],[Profit Costs Claimed]]+BillDetail_List[[#This Row],[Disbs Claimed]])*BillDetail_List[[#This Row],[VAT Rate]],"")</f>
        <v>13.02</v>
      </c>
      <c r="X39" s="228">
        <f>IFERROR(IF(_xlfn.ISFORMULA(W39),(BillDetail_List[[#This Row],[Profit Costs Allowed]]+BillDetail_List[[#This Row],[Disbs Allowed]])*BillDetail_List[[#This Row],[VAT Rate]],W39),"")</f>
        <v>8.6800000000000015</v>
      </c>
      <c r="Y39" s="224" t="s">
        <v>481</v>
      </c>
      <c r="Z39" s="221" t="str">
        <f>IFERROR(VLOOKUP(BillDetail_List[[#This Row],[Finding Code]],Findings_Table[],2,FALSE), " ")</f>
        <v>As reasonable</v>
      </c>
      <c r="AA39" s="221">
        <f>IFERROR(VLOOKUP(BillDetail_List[[#This Row],[Activity Code]],ActivityCodeList,4,FALSE), " ")</f>
        <v>9</v>
      </c>
    </row>
    <row r="40" spans="1:27" ht="25.5" x14ac:dyDescent="0.2">
      <c r="A40" s="219">
        <v>39</v>
      </c>
      <c r="B40" s="219" t="s">
        <v>14</v>
      </c>
      <c r="C40" s="220">
        <v>44019</v>
      </c>
      <c r="D40" s="219" t="s">
        <v>258</v>
      </c>
      <c r="E40" s="219"/>
      <c r="F40" s="219" t="s">
        <v>130</v>
      </c>
      <c r="G40" s="221" t="str">
        <f>IFERROR(VLOOKUP(BillDetail_List[[#This Row],[Activity Code]],ActivityCodeList,2,FALSE), "")</f>
        <v>Plan, Prepare, Draft, Review</v>
      </c>
      <c r="H40" s="219"/>
      <c r="I40" s="221" t="str">
        <f>IFERROR(VLOOKUP(BillDetail_List[[#This Row],[Expense Code]],ExpenseCodeList,2,FALSE), "")</f>
        <v/>
      </c>
      <c r="J40" s="222">
        <v>0.1</v>
      </c>
      <c r="K40" s="223">
        <f>BillDetail_List[[#This Row],[Time Claimed]]</f>
        <v>0.1</v>
      </c>
      <c r="L40" s="219" t="s">
        <v>196</v>
      </c>
      <c r="M40" s="224" t="str">
        <f>BillDetail_List[[#This Row],[FE Claimed]]</f>
        <v>ABC</v>
      </c>
      <c r="N40" s="225">
        <f>IFERROR(VLOOKUP(BillDetail_List[[#This Row],[FE Claimed]],LTM_List[],6,FALSE),0)</f>
        <v>177</v>
      </c>
      <c r="O40" s="225">
        <f>IFERROR(VLOOKUP(BillDetail_List[[#This Row],[FE Allowed]],LTM_List[],7,FALSE),0)</f>
        <v>146</v>
      </c>
      <c r="P40" s="221" t="str">
        <f>IFERROR(VLOOKUP(BillDetail_List[[#This Row],[FE Claimed]],LTM_List[],4,FALSE),"")</f>
        <v>B</v>
      </c>
      <c r="Q40" s="221" t="str">
        <f>IFERROR(VLOOKUP(BillDetail_List[[#This Row],[FE Allowed]],LTM_List[],4,FALSE),"")</f>
        <v>B</v>
      </c>
      <c r="R40" s="226">
        <f>IFERROR(VLOOKUP(BillDetail_List[[#This Row],[Part ID]],Funding_List[],3,FALSE),"")</f>
        <v>0.2</v>
      </c>
      <c r="S40" s="227">
        <f>IFERROR(BillDetail_List[[#This Row],[Time Claimed]]*BillDetail_List[[#This Row],[FE Rate Claimed]],"")</f>
        <v>17.7</v>
      </c>
      <c r="T40" s="228">
        <f>IFERROR(BillDetail_List[[#This Row],[Time Allowed]]*BillDetail_List[[#This Row],[FE Rate Allowed]],"")</f>
        <v>14.600000000000001</v>
      </c>
      <c r="U40" s="229"/>
      <c r="V40" s="228">
        <f>BillDetail_List[[#This Row],[Disbs Claimed]]</f>
        <v>0</v>
      </c>
      <c r="W40" s="227">
        <f>IFERROR((BillDetail_List[[#This Row],[Profit Costs Claimed]]+BillDetail_List[[#This Row],[Disbs Claimed]])*BillDetail_List[[#This Row],[VAT Rate]],"")</f>
        <v>3.54</v>
      </c>
      <c r="X40" s="228">
        <f>IFERROR(IF(_xlfn.ISFORMULA(W40),(BillDetail_List[[#This Row],[Profit Costs Allowed]]+BillDetail_List[[#This Row],[Disbs Allowed]])*BillDetail_List[[#This Row],[VAT Rate]],W40),"")</f>
        <v>2.9200000000000004</v>
      </c>
      <c r="Y40" s="224"/>
      <c r="Z40" s="221" t="str">
        <f>IFERROR(VLOOKUP(BillDetail_List[[#This Row],[Finding Code]],Findings_Table[],2,FALSE), " ")</f>
        <v xml:space="preserve"> </v>
      </c>
      <c r="AA40" s="221">
        <f>IFERROR(VLOOKUP(BillDetail_List[[#This Row],[Activity Code]],ActivityCodeList,4,FALSE), " ")</f>
        <v>9</v>
      </c>
    </row>
    <row r="41" spans="1:27" ht="25.5" x14ac:dyDescent="0.2">
      <c r="A41" s="219">
        <v>40</v>
      </c>
      <c r="B41" s="219" t="s">
        <v>14</v>
      </c>
      <c r="C41" s="220">
        <v>44019</v>
      </c>
      <c r="D41" s="219" t="s">
        <v>259</v>
      </c>
      <c r="E41" s="219"/>
      <c r="F41" s="219" t="s">
        <v>130</v>
      </c>
      <c r="G41" s="221" t="str">
        <f>IFERROR(VLOOKUP(BillDetail_List[[#This Row],[Activity Code]],ActivityCodeList,2,FALSE), "")</f>
        <v>Plan, Prepare, Draft, Review</v>
      </c>
      <c r="H41" s="219"/>
      <c r="I41" s="221" t="str">
        <f>IFERROR(VLOOKUP(BillDetail_List[[#This Row],[Expense Code]],ExpenseCodeList,2,FALSE), "")</f>
        <v/>
      </c>
      <c r="J41" s="222">
        <v>0.1</v>
      </c>
      <c r="K41" s="223">
        <f>BillDetail_List[[#This Row],[Time Claimed]]</f>
        <v>0.1</v>
      </c>
      <c r="L41" s="219" t="s">
        <v>206</v>
      </c>
      <c r="M41" s="224" t="str">
        <f>BillDetail_List[[#This Row],[FE Claimed]]</f>
        <v>JKL</v>
      </c>
      <c r="N41" s="225">
        <f>IFERROR(VLOOKUP(BillDetail_List[[#This Row],[FE Claimed]],LTM_List[],6,FALSE),0)</f>
        <v>111</v>
      </c>
      <c r="O41" s="225">
        <f>IFERROR(VLOOKUP(BillDetail_List[[#This Row],[FE Allowed]],LTM_List[],7,FALSE),0)</f>
        <v>111</v>
      </c>
      <c r="P41" s="221" t="str">
        <f>IFERROR(VLOOKUP(BillDetail_List[[#This Row],[FE Claimed]],LTM_List[],4,FALSE),"")</f>
        <v>D</v>
      </c>
      <c r="Q41" s="221" t="str">
        <f>IFERROR(VLOOKUP(BillDetail_List[[#This Row],[FE Allowed]],LTM_List[],4,FALSE),"")</f>
        <v>D</v>
      </c>
      <c r="R41" s="226">
        <f>IFERROR(VLOOKUP(BillDetail_List[[#This Row],[Part ID]],Funding_List[],3,FALSE),"")</f>
        <v>0.2</v>
      </c>
      <c r="S41" s="227">
        <f>IFERROR(BillDetail_List[[#This Row],[Time Claimed]]*BillDetail_List[[#This Row],[FE Rate Claimed]],"")</f>
        <v>11.100000000000001</v>
      </c>
      <c r="T41" s="228">
        <f>IFERROR(BillDetail_List[[#This Row],[Time Allowed]]*BillDetail_List[[#This Row],[FE Rate Allowed]],"")</f>
        <v>11.100000000000001</v>
      </c>
      <c r="U41" s="229"/>
      <c r="V41" s="228">
        <f>BillDetail_List[[#This Row],[Disbs Claimed]]</f>
        <v>0</v>
      </c>
      <c r="W41" s="227">
        <f>IFERROR((BillDetail_List[[#This Row],[Profit Costs Claimed]]+BillDetail_List[[#This Row],[Disbs Claimed]])*BillDetail_List[[#This Row],[VAT Rate]],"")</f>
        <v>2.2200000000000002</v>
      </c>
      <c r="X41" s="228">
        <f>IFERROR(IF(_xlfn.ISFORMULA(W41),(BillDetail_List[[#This Row],[Profit Costs Allowed]]+BillDetail_List[[#This Row],[Disbs Allowed]])*BillDetail_List[[#This Row],[VAT Rate]],W41),"")</f>
        <v>2.2200000000000002</v>
      </c>
      <c r="Y41" s="224"/>
      <c r="Z41" s="221" t="str">
        <f>IFERROR(VLOOKUP(BillDetail_List[[#This Row],[Finding Code]],Findings_Table[],2,FALSE), " ")</f>
        <v xml:space="preserve"> </v>
      </c>
      <c r="AA41" s="221">
        <f>IFERROR(VLOOKUP(BillDetail_List[[#This Row],[Activity Code]],ActivityCodeList,4,FALSE), " ")</f>
        <v>9</v>
      </c>
    </row>
    <row r="42" spans="1:27" ht="38.25" x14ac:dyDescent="0.2">
      <c r="A42" s="219">
        <v>41</v>
      </c>
      <c r="B42" s="219" t="s">
        <v>14</v>
      </c>
      <c r="C42" s="220">
        <v>44021</v>
      </c>
      <c r="D42" s="219" t="s">
        <v>260</v>
      </c>
      <c r="E42" s="219"/>
      <c r="F42" s="219" t="s">
        <v>130</v>
      </c>
      <c r="G42" s="221" t="str">
        <f>IFERROR(VLOOKUP(BillDetail_List[[#This Row],[Activity Code]],ActivityCodeList,2,FALSE), "")</f>
        <v>Plan, Prepare, Draft, Review</v>
      </c>
      <c r="H42" s="219"/>
      <c r="I42" s="221" t="str">
        <f>IFERROR(VLOOKUP(BillDetail_List[[#This Row],[Expense Code]],ExpenseCodeList,2,FALSE), "")</f>
        <v/>
      </c>
      <c r="J42" s="222">
        <v>0.1</v>
      </c>
      <c r="K42" s="223">
        <f>BillDetail_List[[#This Row],[Time Claimed]]</f>
        <v>0.1</v>
      </c>
      <c r="L42" s="219" t="s">
        <v>196</v>
      </c>
      <c r="M42" s="224" t="str">
        <f>BillDetail_List[[#This Row],[FE Claimed]]</f>
        <v>ABC</v>
      </c>
      <c r="N42" s="225">
        <f>IFERROR(VLOOKUP(BillDetail_List[[#This Row],[FE Claimed]],LTM_List[],6,FALSE),0)</f>
        <v>177</v>
      </c>
      <c r="O42" s="225">
        <f>IFERROR(VLOOKUP(BillDetail_List[[#This Row],[FE Allowed]],LTM_List[],7,FALSE),0)</f>
        <v>146</v>
      </c>
      <c r="P42" s="221" t="str">
        <f>IFERROR(VLOOKUP(BillDetail_List[[#This Row],[FE Claimed]],LTM_List[],4,FALSE),"")</f>
        <v>B</v>
      </c>
      <c r="Q42" s="221" t="str">
        <f>IFERROR(VLOOKUP(BillDetail_List[[#This Row],[FE Allowed]],LTM_List[],4,FALSE),"")</f>
        <v>B</v>
      </c>
      <c r="R42" s="226">
        <f>IFERROR(VLOOKUP(BillDetail_List[[#This Row],[Part ID]],Funding_List[],3,FALSE),"")</f>
        <v>0.2</v>
      </c>
      <c r="S42" s="227">
        <f>IFERROR(BillDetail_List[[#This Row],[Time Claimed]]*BillDetail_List[[#This Row],[FE Rate Claimed]],"")</f>
        <v>17.7</v>
      </c>
      <c r="T42" s="228">
        <f>IFERROR(BillDetail_List[[#This Row],[Time Allowed]]*BillDetail_List[[#This Row],[FE Rate Allowed]],"")</f>
        <v>14.600000000000001</v>
      </c>
      <c r="U42" s="229"/>
      <c r="V42" s="228">
        <f>BillDetail_List[[#This Row],[Disbs Claimed]]</f>
        <v>0</v>
      </c>
      <c r="W42" s="227">
        <f>IFERROR((BillDetail_List[[#This Row],[Profit Costs Claimed]]+BillDetail_List[[#This Row],[Disbs Claimed]])*BillDetail_List[[#This Row],[VAT Rate]],"")</f>
        <v>3.54</v>
      </c>
      <c r="X42" s="228">
        <f>IFERROR(IF(_xlfn.ISFORMULA(W42),(BillDetail_List[[#This Row],[Profit Costs Allowed]]+BillDetail_List[[#This Row],[Disbs Allowed]])*BillDetail_List[[#This Row],[VAT Rate]],W42),"")</f>
        <v>2.9200000000000004</v>
      </c>
      <c r="Y42" s="224"/>
      <c r="Z42" s="221" t="str">
        <f>IFERROR(VLOOKUP(BillDetail_List[[#This Row],[Finding Code]],Findings_Table[],2,FALSE), " ")</f>
        <v xml:space="preserve"> </v>
      </c>
      <c r="AA42" s="221">
        <f>IFERROR(VLOOKUP(BillDetail_List[[#This Row],[Activity Code]],ActivityCodeList,4,FALSE), " ")</f>
        <v>9</v>
      </c>
    </row>
    <row r="43" spans="1:27" ht="25.5" x14ac:dyDescent="0.2">
      <c r="A43" s="219">
        <v>42</v>
      </c>
      <c r="B43" s="219" t="s">
        <v>14</v>
      </c>
      <c r="C43" s="220">
        <v>44025</v>
      </c>
      <c r="D43" s="219" t="s">
        <v>261</v>
      </c>
      <c r="E43" s="219" t="s">
        <v>230</v>
      </c>
      <c r="F43" s="219" t="s">
        <v>34</v>
      </c>
      <c r="G43" s="221" t="str">
        <f>IFERROR(VLOOKUP(BillDetail_List[[#This Row],[Activity Code]],ActivityCodeList,2,FALSE), "")</f>
        <v>Arranging electronic payment</v>
      </c>
      <c r="H43" s="219"/>
      <c r="I43" s="221" t="str">
        <f>IFERROR(VLOOKUP(BillDetail_List[[#This Row],[Expense Code]],ExpenseCodeList,2,FALSE), "")</f>
        <v/>
      </c>
      <c r="J43" s="222">
        <v>0.05</v>
      </c>
      <c r="K43" s="223">
        <f>BillDetail_List[[#This Row],[Time Claimed]]</f>
        <v>0.05</v>
      </c>
      <c r="L43" s="219" t="s">
        <v>206</v>
      </c>
      <c r="M43" s="224" t="str">
        <f>BillDetail_List[[#This Row],[FE Claimed]]</f>
        <v>JKL</v>
      </c>
      <c r="N43" s="225">
        <f>IFERROR(VLOOKUP(BillDetail_List[[#This Row],[FE Claimed]],LTM_List[],6,FALSE),0)</f>
        <v>111</v>
      </c>
      <c r="O43" s="225">
        <f>IFERROR(VLOOKUP(BillDetail_List[[#This Row],[FE Allowed]],LTM_List[],7,FALSE),0)</f>
        <v>111</v>
      </c>
      <c r="P43" s="221" t="str">
        <f>IFERROR(VLOOKUP(BillDetail_List[[#This Row],[FE Claimed]],LTM_List[],4,FALSE),"")</f>
        <v>D</v>
      </c>
      <c r="Q43" s="221" t="str">
        <f>IFERROR(VLOOKUP(BillDetail_List[[#This Row],[FE Allowed]],LTM_List[],4,FALSE),"")</f>
        <v>D</v>
      </c>
      <c r="R43" s="226">
        <f>IFERROR(VLOOKUP(BillDetail_List[[#This Row],[Part ID]],Funding_List[],3,FALSE),"")</f>
        <v>0.2</v>
      </c>
      <c r="S43" s="227">
        <f>IFERROR(BillDetail_List[[#This Row],[Time Claimed]]*BillDetail_List[[#This Row],[FE Rate Claimed]],"")</f>
        <v>5.5500000000000007</v>
      </c>
      <c r="T43" s="228">
        <f>IFERROR(BillDetail_List[[#This Row],[Time Allowed]]*BillDetail_List[[#This Row],[FE Rate Allowed]],"")</f>
        <v>5.5500000000000007</v>
      </c>
      <c r="U43" s="229"/>
      <c r="V43" s="228">
        <f>BillDetail_List[[#This Row],[Disbs Claimed]]</f>
        <v>0</v>
      </c>
      <c r="W43" s="227">
        <f>IFERROR((BillDetail_List[[#This Row],[Profit Costs Claimed]]+BillDetail_List[[#This Row],[Disbs Claimed]])*BillDetail_List[[#This Row],[VAT Rate]],"")</f>
        <v>1.1100000000000001</v>
      </c>
      <c r="X43" s="228">
        <f>IFERROR(IF(_xlfn.ISFORMULA(W43),(BillDetail_List[[#This Row],[Profit Costs Allowed]]+BillDetail_List[[#This Row],[Disbs Allowed]])*BillDetail_List[[#This Row],[VAT Rate]],W43),"")</f>
        <v>1.1100000000000001</v>
      </c>
      <c r="Y43" s="224"/>
      <c r="Z43" s="221" t="str">
        <f>IFERROR(VLOOKUP(BillDetail_List[[#This Row],[Finding Code]],Findings_Table[],2,FALSE), " ")</f>
        <v xml:space="preserve"> </v>
      </c>
      <c r="AA43" s="221">
        <f>IFERROR(VLOOKUP(BillDetail_List[[#This Row],[Activity Code]],ActivityCodeList,4,FALSE), " ")</f>
        <v>10</v>
      </c>
    </row>
    <row r="44" spans="1:27" ht="38.25" x14ac:dyDescent="0.2">
      <c r="A44" s="219">
        <v>43</v>
      </c>
      <c r="B44" s="219" t="s">
        <v>14</v>
      </c>
      <c r="C44" s="220">
        <v>44032</v>
      </c>
      <c r="D44" s="219" t="s">
        <v>262</v>
      </c>
      <c r="E44" s="219"/>
      <c r="F44" s="219" t="s">
        <v>130</v>
      </c>
      <c r="G44" s="221" t="str">
        <f>IFERROR(VLOOKUP(BillDetail_List[[#This Row],[Activity Code]],ActivityCodeList,2,FALSE), "")</f>
        <v>Plan, Prepare, Draft, Review</v>
      </c>
      <c r="H44" s="219"/>
      <c r="I44" s="221" t="str">
        <f>IFERROR(VLOOKUP(BillDetail_List[[#This Row],[Expense Code]],ExpenseCodeList,2,FALSE), "")</f>
        <v/>
      </c>
      <c r="J44" s="222">
        <v>0.1</v>
      </c>
      <c r="K44" s="223">
        <v>0</v>
      </c>
      <c r="L44" s="219" t="s">
        <v>188</v>
      </c>
      <c r="M44" s="224" t="str">
        <f>BillDetail_List[[#This Row],[FE Claimed]]</f>
        <v>GHI</v>
      </c>
      <c r="N44" s="225">
        <f>IFERROR(VLOOKUP(BillDetail_List[[#This Row],[FE Claimed]],LTM_List[],6,FALSE),0)</f>
        <v>217</v>
      </c>
      <c r="O44" s="225">
        <f>IFERROR(VLOOKUP(BillDetail_List[[#This Row],[FE Allowed]],LTM_List[],7,FALSE),0)</f>
        <v>217</v>
      </c>
      <c r="P44" s="221" t="str">
        <f>IFERROR(VLOOKUP(BillDetail_List[[#This Row],[FE Claimed]],LTM_List[],4,FALSE),"")</f>
        <v>A</v>
      </c>
      <c r="Q44" s="221" t="str">
        <f>IFERROR(VLOOKUP(BillDetail_List[[#This Row],[FE Allowed]],LTM_List[],4,FALSE),"")</f>
        <v>A</v>
      </c>
      <c r="R44" s="226">
        <f>IFERROR(VLOOKUP(BillDetail_List[[#This Row],[Part ID]],Funding_List[],3,FALSE),"")</f>
        <v>0.2</v>
      </c>
      <c r="S44" s="227">
        <f>IFERROR(BillDetail_List[[#This Row],[Time Claimed]]*BillDetail_List[[#This Row],[FE Rate Claimed]],"")</f>
        <v>21.700000000000003</v>
      </c>
      <c r="T44" s="228">
        <f>IFERROR(BillDetail_List[[#This Row],[Time Allowed]]*BillDetail_List[[#This Row],[FE Rate Allowed]],"")</f>
        <v>0</v>
      </c>
      <c r="U44" s="229"/>
      <c r="V44" s="228">
        <f>BillDetail_List[[#This Row],[Disbs Claimed]]</f>
        <v>0</v>
      </c>
      <c r="W44" s="227">
        <f>IFERROR((BillDetail_List[[#This Row],[Profit Costs Claimed]]+BillDetail_List[[#This Row],[Disbs Claimed]])*BillDetail_List[[#This Row],[VAT Rate]],"")</f>
        <v>4.3400000000000007</v>
      </c>
      <c r="X44" s="228">
        <f>IFERROR(IF(_xlfn.ISFORMULA(W44),(BillDetail_List[[#This Row],[Profit Costs Allowed]]+BillDetail_List[[#This Row],[Disbs Allowed]])*BillDetail_List[[#This Row],[VAT Rate]],W44),"")</f>
        <v>0</v>
      </c>
      <c r="Y44" s="224" t="s">
        <v>488</v>
      </c>
      <c r="Z44" s="221" t="str">
        <f>IFERROR(VLOOKUP(BillDetail_List[[#This Row],[Finding Code]],Findings_Table[],2,FALSE), " ")</f>
        <v>Incoming correspondence – disallowed</v>
      </c>
      <c r="AA44" s="221">
        <f>IFERROR(VLOOKUP(BillDetail_List[[#This Row],[Activity Code]],ActivityCodeList,4,FALSE), " ")</f>
        <v>9</v>
      </c>
    </row>
    <row r="45" spans="1:27" ht="38.25" x14ac:dyDescent="0.2">
      <c r="A45" s="219">
        <v>44</v>
      </c>
      <c r="B45" s="219" t="s">
        <v>14</v>
      </c>
      <c r="C45" s="220">
        <v>44034</v>
      </c>
      <c r="D45" s="219" t="s">
        <v>263</v>
      </c>
      <c r="E45" s="219" t="s">
        <v>264</v>
      </c>
      <c r="F45" s="219" t="s">
        <v>122</v>
      </c>
      <c r="G45" s="221" t="str">
        <f>IFERROR(VLOOKUP(BillDetail_List[[#This Row],[Activity Code]],ActivityCodeList,2,FALSE), "")</f>
        <v>Personal Attendances</v>
      </c>
      <c r="H45" s="219"/>
      <c r="I45" s="221" t="str">
        <f>IFERROR(VLOOKUP(BillDetail_List[[#This Row],[Expense Code]],ExpenseCodeList,2,FALSE), "")</f>
        <v/>
      </c>
      <c r="J45" s="222">
        <v>0.1</v>
      </c>
      <c r="K45" s="223">
        <f>BillDetail_List[[#This Row],[Time Claimed]]</f>
        <v>0.1</v>
      </c>
      <c r="L45" s="219" t="s">
        <v>206</v>
      </c>
      <c r="M45" s="224" t="str">
        <f>BillDetail_List[[#This Row],[FE Claimed]]</f>
        <v>JKL</v>
      </c>
      <c r="N45" s="225">
        <f>IFERROR(VLOOKUP(BillDetail_List[[#This Row],[FE Claimed]],LTM_List[],6,FALSE),0)</f>
        <v>111</v>
      </c>
      <c r="O45" s="225">
        <f>IFERROR(VLOOKUP(BillDetail_List[[#This Row],[FE Allowed]],LTM_List[],7,FALSE),0)</f>
        <v>111</v>
      </c>
      <c r="P45" s="221" t="str">
        <f>IFERROR(VLOOKUP(BillDetail_List[[#This Row],[FE Claimed]],LTM_List[],4,FALSE),"")</f>
        <v>D</v>
      </c>
      <c r="Q45" s="221" t="str">
        <f>IFERROR(VLOOKUP(BillDetail_List[[#This Row],[FE Allowed]],LTM_List[],4,FALSE),"")</f>
        <v>D</v>
      </c>
      <c r="R45" s="226">
        <f>IFERROR(VLOOKUP(BillDetail_List[[#This Row],[Part ID]],Funding_List[],3,FALSE),"")</f>
        <v>0.2</v>
      </c>
      <c r="S45" s="227">
        <f>IFERROR(BillDetail_List[[#This Row],[Time Claimed]]*BillDetail_List[[#This Row],[FE Rate Claimed]],"")</f>
        <v>11.100000000000001</v>
      </c>
      <c r="T45" s="228">
        <f>IFERROR(BillDetail_List[[#This Row],[Time Allowed]]*BillDetail_List[[#This Row],[FE Rate Allowed]],"")</f>
        <v>11.100000000000001</v>
      </c>
      <c r="U45" s="229"/>
      <c r="V45" s="228">
        <f>BillDetail_List[[#This Row],[Disbs Claimed]]</f>
        <v>0</v>
      </c>
      <c r="W45" s="227">
        <f>IFERROR((BillDetail_List[[#This Row],[Profit Costs Claimed]]+BillDetail_List[[#This Row],[Disbs Claimed]])*BillDetail_List[[#This Row],[VAT Rate]],"")</f>
        <v>2.2200000000000002</v>
      </c>
      <c r="X45" s="228">
        <f>IFERROR(IF(_xlfn.ISFORMULA(W45),(BillDetail_List[[#This Row],[Profit Costs Allowed]]+BillDetail_List[[#This Row],[Disbs Allowed]])*BillDetail_List[[#This Row],[VAT Rate]],W45),"")</f>
        <v>2.2200000000000002</v>
      </c>
      <c r="Y45" s="224"/>
      <c r="Z45" s="221" t="str">
        <f>IFERROR(VLOOKUP(BillDetail_List[[#This Row],[Finding Code]],Findings_Table[],2,FALSE), " ")</f>
        <v xml:space="preserve"> </v>
      </c>
      <c r="AA45" s="221">
        <f>IFERROR(VLOOKUP(BillDetail_List[[#This Row],[Activity Code]],ActivityCodeList,4,FALSE), " ")</f>
        <v>1</v>
      </c>
    </row>
    <row r="46" spans="1:27" ht="25.5" x14ac:dyDescent="0.2">
      <c r="A46" s="219">
        <v>45</v>
      </c>
      <c r="B46" s="219" t="s">
        <v>14</v>
      </c>
      <c r="C46" s="220">
        <v>44034</v>
      </c>
      <c r="D46" s="219" t="s">
        <v>265</v>
      </c>
      <c r="E46" s="219" t="s">
        <v>264</v>
      </c>
      <c r="F46" s="219" t="s">
        <v>128</v>
      </c>
      <c r="G46" s="221" t="str">
        <f>IFERROR(VLOOKUP(BillDetail_List[[#This Row],[Activity Code]],ActivityCodeList,2,FALSE), "")</f>
        <v>Billable travel and waiting time</v>
      </c>
      <c r="H46" s="219"/>
      <c r="I46" s="221" t="str">
        <f>IFERROR(VLOOKUP(BillDetail_List[[#This Row],[Expense Code]],ExpenseCodeList,2,FALSE), "")</f>
        <v/>
      </c>
      <c r="J46" s="222">
        <v>0.1</v>
      </c>
      <c r="K46" s="223">
        <f>BillDetail_List[[#This Row],[Time Claimed]]</f>
        <v>0.1</v>
      </c>
      <c r="L46" s="219" t="s">
        <v>206</v>
      </c>
      <c r="M46" s="224" t="str">
        <f>BillDetail_List[[#This Row],[FE Claimed]]</f>
        <v>JKL</v>
      </c>
      <c r="N46" s="225">
        <f>IFERROR(VLOOKUP(BillDetail_List[[#This Row],[FE Claimed]],LTM_List[],6,FALSE),0)</f>
        <v>111</v>
      </c>
      <c r="O46" s="225">
        <f>IFERROR(VLOOKUP(BillDetail_List[[#This Row],[FE Allowed]],LTM_List[],7,FALSE),0)</f>
        <v>111</v>
      </c>
      <c r="P46" s="221" t="str">
        <f>IFERROR(VLOOKUP(BillDetail_List[[#This Row],[FE Claimed]],LTM_List[],4,FALSE),"")</f>
        <v>D</v>
      </c>
      <c r="Q46" s="221" t="str">
        <f>IFERROR(VLOOKUP(BillDetail_List[[#This Row],[FE Allowed]],LTM_List[],4,FALSE),"")</f>
        <v>D</v>
      </c>
      <c r="R46" s="226">
        <f>IFERROR(VLOOKUP(BillDetail_List[[#This Row],[Part ID]],Funding_List[],3,FALSE),"")</f>
        <v>0.2</v>
      </c>
      <c r="S46" s="227">
        <f>IFERROR(BillDetail_List[[#This Row],[Time Claimed]]*BillDetail_List[[#This Row],[FE Rate Claimed]],"")</f>
        <v>11.100000000000001</v>
      </c>
      <c r="T46" s="228">
        <f>IFERROR(BillDetail_List[[#This Row],[Time Allowed]]*BillDetail_List[[#This Row],[FE Rate Allowed]],"")</f>
        <v>11.100000000000001</v>
      </c>
      <c r="U46" s="229"/>
      <c r="V46" s="228">
        <f>BillDetail_List[[#This Row],[Disbs Claimed]]</f>
        <v>0</v>
      </c>
      <c r="W46" s="227">
        <f>IFERROR((BillDetail_List[[#This Row],[Profit Costs Claimed]]+BillDetail_List[[#This Row],[Disbs Claimed]])*BillDetail_List[[#This Row],[VAT Rate]],"")</f>
        <v>2.2200000000000002</v>
      </c>
      <c r="X46" s="228">
        <f>IFERROR(IF(_xlfn.ISFORMULA(W46),(BillDetail_List[[#This Row],[Profit Costs Allowed]]+BillDetail_List[[#This Row],[Disbs Allowed]])*BillDetail_List[[#This Row],[VAT Rate]],W46),"")</f>
        <v>2.2200000000000002</v>
      </c>
      <c r="Y46" s="224"/>
      <c r="Z46" s="221" t="str">
        <f>IFERROR(VLOOKUP(BillDetail_List[[#This Row],[Finding Code]],Findings_Table[],2,FALSE), " ")</f>
        <v xml:space="preserve"> </v>
      </c>
      <c r="AA46" s="221">
        <f>IFERROR(VLOOKUP(BillDetail_List[[#This Row],[Activity Code]],ActivityCodeList,4,FALSE), " ")</f>
        <v>7</v>
      </c>
    </row>
    <row r="47" spans="1:27" ht="38.25" x14ac:dyDescent="0.2">
      <c r="A47" s="219">
        <v>46</v>
      </c>
      <c r="B47" s="219" t="s">
        <v>14</v>
      </c>
      <c r="C47" s="220">
        <v>44034</v>
      </c>
      <c r="D47" s="219" t="s">
        <v>266</v>
      </c>
      <c r="E47" s="219"/>
      <c r="F47" s="219" t="s">
        <v>130</v>
      </c>
      <c r="G47" s="221" t="str">
        <f>IFERROR(VLOOKUP(BillDetail_List[[#This Row],[Activity Code]],ActivityCodeList,2,FALSE), "")</f>
        <v>Plan, Prepare, Draft, Review</v>
      </c>
      <c r="H47" s="219"/>
      <c r="I47" s="221" t="str">
        <f>IFERROR(VLOOKUP(BillDetail_List[[#This Row],[Expense Code]],ExpenseCodeList,2,FALSE), "")</f>
        <v/>
      </c>
      <c r="J47" s="222">
        <v>0.1</v>
      </c>
      <c r="K47" s="223">
        <f>BillDetail_List[[#This Row],[Time Claimed]]</f>
        <v>0.1</v>
      </c>
      <c r="L47" s="219" t="s">
        <v>196</v>
      </c>
      <c r="M47" s="224" t="str">
        <f>BillDetail_List[[#This Row],[FE Claimed]]</f>
        <v>ABC</v>
      </c>
      <c r="N47" s="225">
        <f>IFERROR(VLOOKUP(BillDetail_List[[#This Row],[FE Claimed]],LTM_List[],6,FALSE),0)</f>
        <v>177</v>
      </c>
      <c r="O47" s="225">
        <f>IFERROR(VLOOKUP(BillDetail_List[[#This Row],[FE Allowed]],LTM_List[],7,FALSE),0)</f>
        <v>146</v>
      </c>
      <c r="P47" s="221" t="str">
        <f>IFERROR(VLOOKUP(BillDetail_List[[#This Row],[FE Claimed]],LTM_List[],4,FALSE),"")</f>
        <v>B</v>
      </c>
      <c r="Q47" s="221" t="str">
        <f>IFERROR(VLOOKUP(BillDetail_List[[#This Row],[FE Allowed]],LTM_List[],4,FALSE),"")</f>
        <v>B</v>
      </c>
      <c r="R47" s="226">
        <f>IFERROR(VLOOKUP(BillDetail_List[[#This Row],[Part ID]],Funding_List[],3,FALSE),"")</f>
        <v>0.2</v>
      </c>
      <c r="S47" s="227">
        <f>IFERROR(BillDetail_List[[#This Row],[Time Claimed]]*BillDetail_List[[#This Row],[FE Rate Claimed]],"")</f>
        <v>17.7</v>
      </c>
      <c r="T47" s="228">
        <f>IFERROR(BillDetail_List[[#This Row],[Time Allowed]]*BillDetail_List[[#This Row],[FE Rate Allowed]],"")</f>
        <v>14.600000000000001</v>
      </c>
      <c r="U47" s="229"/>
      <c r="V47" s="228">
        <f>BillDetail_List[[#This Row],[Disbs Claimed]]</f>
        <v>0</v>
      </c>
      <c r="W47" s="227">
        <f>IFERROR((BillDetail_List[[#This Row],[Profit Costs Claimed]]+BillDetail_List[[#This Row],[Disbs Claimed]])*BillDetail_List[[#This Row],[VAT Rate]],"")</f>
        <v>3.54</v>
      </c>
      <c r="X47" s="228">
        <f>IFERROR(IF(_xlfn.ISFORMULA(W47),(BillDetail_List[[#This Row],[Profit Costs Allowed]]+BillDetail_List[[#This Row],[Disbs Allowed]])*BillDetail_List[[#This Row],[VAT Rate]],W47),"")</f>
        <v>2.9200000000000004</v>
      </c>
      <c r="Y47" s="224"/>
      <c r="Z47" s="221" t="str">
        <f>IFERROR(VLOOKUP(BillDetail_List[[#This Row],[Finding Code]],Findings_Table[],2,FALSE), " ")</f>
        <v xml:space="preserve"> </v>
      </c>
      <c r="AA47" s="221">
        <f>IFERROR(VLOOKUP(BillDetail_List[[#This Row],[Activity Code]],ActivityCodeList,4,FALSE), " ")</f>
        <v>9</v>
      </c>
    </row>
    <row r="48" spans="1:27" ht="51" x14ac:dyDescent="0.2">
      <c r="A48" s="219">
        <v>47</v>
      </c>
      <c r="B48" s="219" t="s">
        <v>14</v>
      </c>
      <c r="C48" s="220">
        <v>44035</v>
      </c>
      <c r="D48" s="219" t="s">
        <v>267</v>
      </c>
      <c r="E48" s="219"/>
      <c r="F48" s="219" t="s">
        <v>130</v>
      </c>
      <c r="G48" s="221" t="str">
        <f>IFERROR(VLOOKUP(BillDetail_List[[#This Row],[Activity Code]],ActivityCodeList,2,FALSE), "")</f>
        <v>Plan, Prepare, Draft, Review</v>
      </c>
      <c r="H48" s="219"/>
      <c r="I48" s="221" t="str">
        <f>IFERROR(VLOOKUP(BillDetail_List[[#This Row],[Expense Code]],ExpenseCodeList,2,FALSE), "")</f>
        <v/>
      </c>
      <c r="J48" s="222">
        <v>0.2</v>
      </c>
      <c r="K48" s="223">
        <f>BillDetail_List[[#This Row],[Time Claimed]]</f>
        <v>0.2</v>
      </c>
      <c r="L48" s="219" t="s">
        <v>206</v>
      </c>
      <c r="M48" s="224" t="str">
        <f>BillDetail_List[[#This Row],[FE Claimed]]</f>
        <v>JKL</v>
      </c>
      <c r="N48" s="225">
        <f>IFERROR(VLOOKUP(BillDetail_List[[#This Row],[FE Claimed]],LTM_List[],6,FALSE),0)</f>
        <v>111</v>
      </c>
      <c r="O48" s="225">
        <f>IFERROR(VLOOKUP(BillDetail_List[[#This Row],[FE Allowed]],LTM_List[],7,FALSE),0)</f>
        <v>111</v>
      </c>
      <c r="P48" s="221" t="str">
        <f>IFERROR(VLOOKUP(BillDetail_List[[#This Row],[FE Claimed]],LTM_List[],4,FALSE),"")</f>
        <v>D</v>
      </c>
      <c r="Q48" s="221" t="str">
        <f>IFERROR(VLOOKUP(BillDetail_List[[#This Row],[FE Allowed]],LTM_List[],4,FALSE),"")</f>
        <v>D</v>
      </c>
      <c r="R48" s="226">
        <f>IFERROR(VLOOKUP(BillDetail_List[[#This Row],[Part ID]],Funding_List[],3,FALSE),"")</f>
        <v>0.2</v>
      </c>
      <c r="S48" s="227">
        <f>IFERROR(BillDetail_List[[#This Row],[Time Claimed]]*BillDetail_List[[#This Row],[FE Rate Claimed]],"")</f>
        <v>22.200000000000003</v>
      </c>
      <c r="T48" s="228">
        <f>IFERROR(BillDetail_List[[#This Row],[Time Allowed]]*BillDetail_List[[#This Row],[FE Rate Allowed]],"")</f>
        <v>22.200000000000003</v>
      </c>
      <c r="U48" s="229"/>
      <c r="V48" s="228">
        <f>BillDetail_List[[#This Row],[Disbs Claimed]]</f>
        <v>0</v>
      </c>
      <c r="W48" s="227">
        <f>IFERROR((BillDetail_List[[#This Row],[Profit Costs Claimed]]+BillDetail_List[[#This Row],[Disbs Claimed]])*BillDetail_List[[#This Row],[VAT Rate]],"")</f>
        <v>4.4400000000000004</v>
      </c>
      <c r="X48" s="228">
        <f>IFERROR(IF(_xlfn.ISFORMULA(W48),(BillDetail_List[[#This Row],[Profit Costs Allowed]]+BillDetail_List[[#This Row],[Disbs Allowed]])*BillDetail_List[[#This Row],[VAT Rate]],W48),"")</f>
        <v>4.4400000000000004</v>
      </c>
      <c r="Y48" s="224"/>
      <c r="Z48" s="221" t="str">
        <f>IFERROR(VLOOKUP(BillDetail_List[[#This Row],[Finding Code]],Findings_Table[],2,FALSE), " ")</f>
        <v xml:space="preserve"> </v>
      </c>
      <c r="AA48" s="221">
        <f>IFERROR(VLOOKUP(BillDetail_List[[#This Row],[Activity Code]],ActivityCodeList,4,FALSE), " ")</f>
        <v>9</v>
      </c>
    </row>
    <row r="49" spans="1:27" ht="25.5" x14ac:dyDescent="0.2">
      <c r="A49" s="219">
        <v>48</v>
      </c>
      <c r="B49" s="219" t="s">
        <v>14</v>
      </c>
      <c r="C49" s="220">
        <v>44036</v>
      </c>
      <c r="D49" s="219" t="s">
        <v>268</v>
      </c>
      <c r="E49" s="219"/>
      <c r="F49" s="219" t="s">
        <v>130</v>
      </c>
      <c r="G49" s="221" t="str">
        <f>IFERROR(VLOOKUP(BillDetail_List[[#This Row],[Activity Code]],ActivityCodeList,2,FALSE), "")</f>
        <v>Plan, Prepare, Draft, Review</v>
      </c>
      <c r="H49" s="219"/>
      <c r="I49" s="221" t="str">
        <f>IFERROR(VLOOKUP(BillDetail_List[[#This Row],[Expense Code]],ExpenseCodeList,2,FALSE), "")</f>
        <v/>
      </c>
      <c r="J49" s="222">
        <v>0.1</v>
      </c>
      <c r="K49" s="223">
        <f>BillDetail_List[[#This Row],[Time Claimed]]</f>
        <v>0.1</v>
      </c>
      <c r="L49" s="219" t="s">
        <v>206</v>
      </c>
      <c r="M49" s="224" t="str">
        <f>BillDetail_List[[#This Row],[FE Claimed]]</f>
        <v>JKL</v>
      </c>
      <c r="N49" s="225">
        <f>IFERROR(VLOOKUP(BillDetail_List[[#This Row],[FE Claimed]],LTM_List[],6,FALSE),0)</f>
        <v>111</v>
      </c>
      <c r="O49" s="225">
        <f>IFERROR(VLOOKUP(BillDetail_List[[#This Row],[FE Allowed]],LTM_List[],7,FALSE),0)</f>
        <v>111</v>
      </c>
      <c r="P49" s="221" t="str">
        <f>IFERROR(VLOOKUP(BillDetail_List[[#This Row],[FE Claimed]],LTM_List[],4,FALSE),"")</f>
        <v>D</v>
      </c>
      <c r="Q49" s="221" t="str">
        <f>IFERROR(VLOOKUP(BillDetail_List[[#This Row],[FE Allowed]],LTM_List[],4,FALSE),"")</f>
        <v>D</v>
      </c>
      <c r="R49" s="226">
        <f>IFERROR(VLOOKUP(BillDetail_List[[#This Row],[Part ID]],Funding_List[],3,FALSE),"")</f>
        <v>0.2</v>
      </c>
      <c r="S49" s="227">
        <f>IFERROR(BillDetail_List[[#This Row],[Time Claimed]]*BillDetail_List[[#This Row],[FE Rate Claimed]],"")</f>
        <v>11.100000000000001</v>
      </c>
      <c r="T49" s="228">
        <f>IFERROR(BillDetail_List[[#This Row],[Time Allowed]]*BillDetail_List[[#This Row],[FE Rate Allowed]],"")</f>
        <v>11.100000000000001</v>
      </c>
      <c r="U49" s="229"/>
      <c r="V49" s="228">
        <f>BillDetail_List[[#This Row],[Disbs Claimed]]</f>
        <v>0</v>
      </c>
      <c r="W49" s="227">
        <f>IFERROR((BillDetail_List[[#This Row],[Profit Costs Claimed]]+BillDetail_List[[#This Row],[Disbs Claimed]])*BillDetail_List[[#This Row],[VAT Rate]],"")</f>
        <v>2.2200000000000002</v>
      </c>
      <c r="X49" s="228">
        <f>IFERROR(IF(_xlfn.ISFORMULA(W49),(BillDetail_List[[#This Row],[Profit Costs Allowed]]+BillDetail_List[[#This Row],[Disbs Allowed]])*BillDetail_List[[#This Row],[VAT Rate]],W49),"")</f>
        <v>2.2200000000000002</v>
      </c>
      <c r="Y49" s="224"/>
      <c r="Z49" s="221" t="str">
        <f>IFERROR(VLOOKUP(BillDetail_List[[#This Row],[Finding Code]],Findings_Table[],2,FALSE), " ")</f>
        <v xml:space="preserve"> </v>
      </c>
      <c r="AA49" s="221">
        <f>IFERROR(VLOOKUP(BillDetail_List[[#This Row],[Activity Code]],ActivityCodeList,4,FALSE), " ")</f>
        <v>9</v>
      </c>
    </row>
    <row r="50" spans="1:27" ht="25.5" x14ac:dyDescent="0.2">
      <c r="A50" s="219">
        <v>49</v>
      </c>
      <c r="B50" s="219" t="s">
        <v>14</v>
      </c>
      <c r="C50" s="220">
        <v>44051</v>
      </c>
      <c r="D50" s="219" t="s">
        <v>269</v>
      </c>
      <c r="E50" s="219" t="s">
        <v>219</v>
      </c>
      <c r="F50" s="219" t="s">
        <v>123</v>
      </c>
      <c r="G50" s="221" t="str">
        <f>IFERROR(VLOOKUP(BillDetail_List[[#This Row],[Activity Code]],ActivityCodeList,2,FALSE), "")</f>
        <v>Timed Telephone Calls</v>
      </c>
      <c r="H50" s="219"/>
      <c r="I50" s="221" t="str">
        <f>IFERROR(VLOOKUP(BillDetail_List[[#This Row],[Expense Code]],ExpenseCodeList,2,FALSE), "")</f>
        <v/>
      </c>
      <c r="J50" s="222">
        <v>0.4</v>
      </c>
      <c r="K50" s="223">
        <f>BillDetail_List[[#This Row],[Time Claimed]]</f>
        <v>0.4</v>
      </c>
      <c r="L50" s="219" t="s">
        <v>196</v>
      </c>
      <c r="M50" s="224" t="str">
        <f>BillDetail_List[[#This Row],[FE Claimed]]</f>
        <v>ABC</v>
      </c>
      <c r="N50" s="225">
        <f>IFERROR(VLOOKUP(BillDetail_List[[#This Row],[FE Claimed]],LTM_List[],6,FALSE),0)</f>
        <v>177</v>
      </c>
      <c r="O50" s="225">
        <f>IFERROR(VLOOKUP(BillDetail_List[[#This Row],[FE Allowed]],LTM_List[],7,FALSE),0)</f>
        <v>146</v>
      </c>
      <c r="P50" s="221" t="str">
        <f>IFERROR(VLOOKUP(BillDetail_List[[#This Row],[FE Claimed]],LTM_List[],4,FALSE),"")</f>
        <v>B</v>
      </c>
      <c r="Q50" s="221" t="str">
        <f>IFERROR(VLOOKUP(BillDetail_List[[#This Row],[FE Allowed]],LTM_List[],4,FALSE),"")</f>
        <v>B</v>
      </c>
      <c r="R50" s="226">
        <f>IFERROR(VLOOKUP(BillDetail_List[[#This Row],[Part ID]],Funding_List[],3,FALSE),"")</f>
        <v>0.2</v>
      </c>
      <c r="S50" s="227">
        <f>IFERROR(BillDetail_List[[#This Row],[Time Claimed]]*BillDetail_List[[#This Row],[FE Rate Claimed]],"")</f>
        <v>70.8</v>
      </c>
      <c r="T50" s="228">
        <f>IFERROR(BillDetail_List[[#This Row],[Time Allowed]]*BillDetail_List[[#This Row],[FE Rate Allowed]],"")</f>
        <v>58.400000000000006</v>
      </c>
      <c r="U50" s="229"/>
      <c r="V50" s="228">
        <f>BillDetail_List[[#This Row],[Disbs Claimed]]</f>
        <v>0</v>
      </c>
      <c r="W50" s="227">
        <f>IFERROR((BillDetail_List[[#This Row],[Profit Costs Claimed]]+BillDetail_List[[#This Row],[Disbs Claimed]])*BillDetail_List[[#This Row],[VAT Rate]],"")</f>
        <v>14.16</v>
      </c>
      <c r="X50" s="228">
        <f>IFERROR(IF(_xlfn.ISFORMULA(W50),(BillDetail_List[[#This Row],[Profit Costs Allowed]]+BillDetail_List[[#This Row],[Disbs Allowed]])*BillDetail_List[[#This Row],[VAT Rate]],W50),"")</f>
        <v>11.680000000000001</v>
      </c>
      <c r="Y50" s="224"/>
      <c r="Z50" s="221" t="str">
        <f>IFERROR(VLOOKUP(BillDetail_List[[#This Row],[Finding Code]],Findings_Table[],2,FALSE), " ")</f>
        <v xml:space="preserve"> </v>
      </c>
      <c r="AA50" s="221">
        <f>IFERROR(VLOOKUP(BillDetail_List[[#This Row],[Activity Code]],ActivityCodeList,4,FALSE), " ")</f>
        <v>2</v>
      </c>
    </row>
    <row r="51" spans="1:27" ht="38.25" x14ac:dyDescent="0.2">
      <c r="A51" s="219">
        <v>50</v>
      </c>
      <c r="B51" s="219" t="s">
        <v>14</v>
      </c>
      <c r="C51" s="220">
        <v>44053</v>
      </c>
      <c r="D51" s="219" t="s">
        <v>270</v>
      </c>
      <c r="E51" s="219" t="s">
        <v>264</v>
      </c>
      <c r="F51" s="219" t="s">
        <v>122</v>
      </c>
      <c r="G51" s="221" t="str">
        <f>IFERROR(VLOOKUP(BillDetail_List[[#This Row],[Activity Code]],ActivityCodeList,2,FALSE), "")</f>
        <v>Personal Attendances</v>
      </c>
      <c r="H51" s="219"/>
      <c r="I51" s="221" t="str">
        <f>IFERROR(VLOOKUP(BillDetail_List[[#This Row],[Expense Code]],ExpenseCodeList,2,FALSE), "")</f>
        <v/>
      </c>
      <c r="J51" s="222">
        <v>0.6</v>
      </c>
      <c r="K51" s="223">
        <f>BillDetail_List[[#This Row],[Time Claimed]]</f>
        <v>0.6</v>
      </c>
      <c r="L51" s="219" t="s">
        <v>206</v>
      </c>
      <c r="M51" s="224" t="str">
        <f>BillDetail_List[[#This Row],[FE Claimed]]</f>
        <v>JKL</v>
      </c>
      <c r="N51" s="225">
        <f>IFERROR(VLOOKUP(BillDetail_List[[#This Row],[FE Claimed]],LTM_List[],6,FALSE),0)</f>
        <v>111</v>
      </c>
      <c r="O51" s="225">
        <f>IFERROR(VLOOKUP(BillDetail_List[[#This Row],[FE Allowed]],LTM_List[],7,FALSE),0)</f>
        <v>111</v>
      </c>
      <c r="P51" s="221" t="str">
        <f>IFERROR(VLOOKUP(BillDetail_List[[#This Row],[FE Claimed]],LTM_List[],4,FALSE),"")</f>
        <v>D</v>
      </c>
      <c r="Q51" s="221" t="str">
        <f>IFERROR(VLOOKUP(BillDetail_List[[#This Row],[FE Allowed]],LTM_List[],4,FALSE),"")</f>
        <v>D</v>
      </c>
      <c r="R51" s="226">
        <f>IFERROR(VLOOKUP(BillDetail_List[[#This Row],[Part ID]],Funding_List[],3,FALSE),"")</f>
        <v>0.2</v>
      </c>
      <c r="S51" s="227">
        <f>IFERROR(BillDetail_List[[#This Row],[Time Claimed]]*BillDetail_List[[#This Row],[FE Rate Claimed]],"")</f>
        <v>66.599999999999994</v>
      </c>
      <c r="T51" s="228">
        <f>IFERROR(BillDetail_List[[#This Row],[Time Allowed]]*BillDetail_List[[#This Row],[FE Rate Allowed]],"")</f>
        <v>66.599999999999994</v>
      </c>
      <c r="U51" s="229"/>
      <c r="V51" s="228">
        <f>BillDetail_List[[#This Row],[Disbs Claimed]]</f>
        <v>0</v>
      </c>
      <c r="W51" s="227">
        <f>IFERROR((BillDetail_List[[#This Row],[Profit Costs Claimed]]+BillDetail_List[[#This Row],[Disbs Claimed]])*BillDetail_List[[#This Row],[VAT Rate]],"")</f>
        <v>13.32</v>
      </c>
      <c r="X51" s="228">
        <f>IFERROR(IF(_xlfn.ISFORMULA(W51),(BillDetail_List[[#This Row],[Profit Costs Allowed]]+BillDetail_List[[#This Row],[Disbs Allowed]])*BillDetail_List[[#This Row],[VAT Rate]],W51),"")</f>
        <v>13.32</v>
      </c>
      <c r="Y51" s="224"/>
      <c r="Z51" s="221" t="str">
        <f>IFERROR(VLOOKUP(BillDetail_List[[#This Row],[Finding Code]],Findings_Table[],2,FALSE), " ")</f>
        <v xml:space="preserve"> </v>
      </c>
      <c r="AA51" s="221">
        <f>IFERROR(VLOOKUP(BillDetail_List[[#This Row],[Activity Code]],ActivityCodeList,4,FALSE), " ")</f>
        <v>1</v>
      </c>
    </row>
    <row r="52" spans="1:27" ht="25.5" x14ac:dyDescent="0.2">
      <c r="A52" s="219">
        <v>51</v>
      </c>
      <c r="B52" s="219" t="s">
        <v>14</v>
      </c>
      <c r="C52" s="220">
        <v>44053</v>
      </c>
      <c r="D52" s="219" t="s">
        <v>271</v>
      </c>
      <c r="E52" s="219" t="s">
        <v>264</v>
      </c>
      <c r="F52" s="219" t="s">
        <v>128</v>
      </c>
      <c r="G52" s="221" t="str">
        <f>IFERROR(VLOOKUP(BillDetail_List[[#This Row],[Activity Code]],ActivityCodeList,2,FALSE), "")</f>
        <v>Billable travel and waiting time</v>
      </c>
      <c r="H52" s="219"/>
      <c r="I52" s="221" t="str">
        <f>IFERROR(VLOOKUP(BillDetail_List[[#This Row],[Expense Code]],ExpenseCodeList,2,FALSE), "")</f>
        <v/>
      </c>
      <c r="J52" s="222">
        <v>0.4</v>
      </c>
      <c r="K52" s="223">
        <f>BillDetail_List[[#This Row],[Time Claimed]]</f>
        <v>0.4</v>
      </c>
      <c r="L52" s="219" t="s">
        <v>211</v>
      </c>
      <c r="M52" s="224" t="str">
        <f>BillDetail_List[[#This Row],[FE Claimed]]</f>
        <v>IVP</v>
      </c>
      <c r="N52" s="225">
        <f>IFERROR(VLOOKUP(BillDetail_List[[#This Row],[FE Claimed]],LTM_List[],6,FALSE),0)</f>
        <v>55.5</v>
      </c>
      <c r="O52" s="225">
        <f>IFERROR(VLOOKUP(BillDetail_List[[#This Row],[FE Allowed]],LTM_List[],7,FALSE),0)</f>
        <v>55.5</v>
      </c>
      <c r="P52" s="221" t="str">
        <f>IFERROR(VLOOKUP(BillDetail_List[[#This Row],[FE Claimed]],LTM_List[],4,FALSE),"")</f>
        <v>D</v>
      </c>
      <c r="Q52" s="221" t="str">
        <f>IFERROR(VLOOKUP(BillDetail_List[[#This Row],[FE Allowed]],LTM_List[],4,FALSE),"")</f>
        <v>D</v>
      </c>
      <c r="R52" s="226">
        <f>IFERROR(VLOOKUP(BillDetail_List[[#This Row],[Part ID]],Funding_List[],3,FALSE),"")</f>
        <v>0.2</v>
      </c>
      <c r="S52" s="227">
        <f>IFERROR(BillDetail_List[[#This Row],[Time Claimed]]*BillDetail_List[[#This Row],[FE Rate Claimed]],"")</f>
        <v>22.200000000000003</v>
      </c>
      <c r="T52" s="228">
        <f>IFERROR(BillDetail_List[[#This Row],[Time Allowed]]*BillDetail_List[[#This Row],[FE Rate Allowed]],"")</f>
        <v>22.200000000000003</v>
      </c>
      <c r="U52" s="229"/>
      <c r="V52" s="228">
        <f>BillDetail_List[[#This Row],[Disbs Claimed]]</f>
        <v>0</v>
      </c>
      <c r="W52" s="227">
        <f>IFERROR((BillDetail_List[[#This Row],[Profit Costs Claimed]]+BillDetail_List[[#This Row],[Disbs Claimed]])*BillDetail_List[[#This Row],[VAT Rate]],"")</f>
        <v>4.4400000000000004</v>
      </c>
      <c r="X52" s="228">
        <f>IFERROR(IF(_xlfn.ISFORMULA(W52),(BillDetail_List[[#This Row],[Profit Costs Allowed]]+BillDetail_List[[#This Row],[Disbs Allowed]])*BillDetail_List[[#This Row],[VAT Rate]],W52),"")</f>
        <v>4.4400000000000004</v>
      </c>
      <c r="Y52" s="224"/>
      <c r="Z52" s="221" t="str">
        <f>IFERROR(VLOOKUP(BillDetail_List[[#This Row],[Finding Code]],Findings_Table[],2,FALSE), " ")</f>
        <v xml:space="preserve"> </v>
      </c>
      <c r="AA52" s="221">
        <f>IFERROR(VLOOKUP(BillDetail_List[[#This Row],[Activity Code]],ActivityCodeList,4,FALSE), " ")</f>
        <v>7</v>
      </c>
    </row>
    <row r="53" spans="1:27" ht="25.5" x14ac:dyDescent="0.2">
      <c r="A53" s="219">
        <v>52</v>
      </c>
      <c r="B53" s="219" t="s">
        <v>14</v>
      </c>
      <c r="C53" s="220">
        <v>44062</v>
      </c>
      <c r="D53" s="219" t="s">
        <v>272</v>
      </c>
      <c r="E53" s="219"/>
      <c r="F53" s="219" t="s">
        <v>130</v>
      </c>
      <c r="G53" s="221" t="str">
        <f>IFERROR(VLOOKUP(BillDetail_List[[#This Row],[Activity Code]],ActivityCodeList,2,FALSE), "")</f>
        <v>Plan, Prepare, Draft, Review</v>
      </c>
      <c r="H53" s="219"/>
      <c r="I53" s="221" t="str">
        <f>IFERROR(VLOOKUP(BillDetail_List[[#This Row],[Expense Code]],ExpenseCodeList,2,FALSE), "")</f>
        <v/>
      </c>
      <c r="J53" s="222">
        <v>0.1</v>
      </c>
      <c r="K53" s="223">
        <f>BillDetail_List[[#This Row],[Time Claimed]]</f>
        <v>0.1</v>
      </c>
      <c r="L53" s="219" t="s">
        <v>206</v>
      </c>
      <c r="M53" s="224" t="str">
        <f>BillDetail_List[[#This Row],[FE Claimed]]</f>
        <v>JKL</v>
      </c>
      <c r="N53" s="225">
        <f>IFERROR(VLOOKUP(BillDetail_List[[#This Row],[FE Claimed]],LTM_List[],6,FALSE),0)</f>
        <v>111</v>
      </c>
      <c r="O53" s="225">
        <f>IFERROR(VLOOKUP(BillDetail_List[[#This Row],[FE Allowed]],LTM_List[],7,FALSE),0)</f>
        <v>111</v>
      </c>
      <c r="P53" s="221" t="str">
        <f>IFERROR(VLOOKUP(BillDetail_List[[#This Row],[FE Claimed]],LTM_List[],4,FALSE),"")</f>
        <v>D</v>
      </c>
      <c r="Q53" s="221" t="str">
        <f>IFERROR(VLOOKUP(BillDetail_List[[#This Row],[FE Allowed]],LTM_List[],4,FALSE),"")</f>
        <v>D</v>
      </c>
      <c r="R53" s="226">
        <f>IFERROR(VLOOKUP(BillDetail_List[[#This Row],[Part ID]],Funding_List[],3,FALSE),"")</f>
        <v>0.2</v>
      </c>
      <c r="S53" s="227">
        <f>IFERROR(BillDetail_List[[#This Row],[Time Claimed]]*BillDetail_List[[#This Row],[FE Rate Claimed]],"")</f>
        <v>11.100000000000001</v>
      </c>
      <c r="T53" s="228">
        <f>IFERROR(BillDetail_List[[#This Row],[Time Allowed]]*BillDetail_List[[#This Row],[FE Rate Allowed]],"")</f>
        <v>11.100000000000001</v>
      </c>
      <c r="U53" s="229"/>
      <c r="V53" s="228">
        <f>BillDetail_List[[#This Row],[Disbs Claimed]]</f>
        <v>0</v>
      </c>
      <c r="W53" s="227">
        <f>IFERROR((BillDetail_List[[#This Row],[Profit Costs Claimed]]+BillDetail_List[[#This Row],[Disbs Claimed]])*BillDetail_List[[#This Row],[VAT Rate]],"")</f>
        <v>2.2200000000000002</v>
      </c>
      <c r="X53" s="228">
        <f>IFERROR(IF(_xlfn.ISFORMULA(W53),(BillDetail_List[[#This Row],[Profit Costs Allowed]]+BillDetail_List[[#This Row],[Disbs Allowed]])*BillDetail_List[[#This Row],[VAT Rate]],W53),"")</f>
        <v>2.2200000000000002</v>
      </c>
      <c r="Y53" s="224"/>
      <c r="Z53" s="221" t="str">
        <f>IFERROR(VLOOKUP(BillDetail_List[[#This Row],[Finding Code]],Findings_Table[],2,FALSE), " ")</f>
        <v xml:space="preserve"> </v>
      </c>
      <c r="AA53" s="221">
        <f>IFERROR(VLOOKUP(BillDetail_List[[#This Row],[Activity Code]],ActivityCodeList,4,FALSE), " ")</f>
        <v>9</v>
      </c>
    </row>
    <row r="54" spans="1:27" ht="38.25" x14ac:dyDescent="0.2">
      <c r="A54" s="219">
        <v>53</v>
      </c>
      <c r="B54" s="219" t="s">
        <v>14</v>
      </c>
      <c r="C54" s="220">
        <v>44063</v>
      </c>
      <c r="D54" s="219" t="s">
        <v>273</v>
      </c>
      <c r="E54" s="219"/>
      <c r="F54" s="219" t="s">
        <v>130</v>
      </c>
      <c r="G54" s="221" t="str">
        <f>IFERROR(VLOOKUP(BillDetail_List[[#This Row],[Activity Code]],ActivityCodeList,2,FALSE), "")</f>
        <v>Plan, Prepare, Draft, Review</v>
      </c>
      <c r="H54" s="219"/>
      <c r="I54" s="221" t="str">
        <f>IFERROR(VLOOKUP(BillDetail_List[[#This Row],[Expense Code]],ExpenseCodeList,2,FALSE), "")</f>
        <v/>
      </c>
      <c r="J54" s="222">
        <v>0.1</v>
      </c>
      <c r="K54" s="223">
        <f>BillDetail_List[[#This Row],[Time Claimed]]</f>
        <v>0.1</v>
      </c>
      <c r="L54" s="219" t="s">
        <v>206</v>
      </c>
      <c r="M54" s="224" t="str">
        <f>BillDetail_List[[#This Row],[FE Claimed]]</f>
        <v>JKL</v>
      </c>
      <c r="N54" s="225">
        <f>IFERROR(VLOOKUP(BillDetail_List[[#This Row],[FE Claimed]],LTM_List[],6,FALSE),0)</f>
        <v>111</v>
      </c>
      <c r="O54" s="225">
        <f>IFERROR(VLOOKUP(BillDetail_List[[#This Row],[FE Allowed]],LTM_List[],7,FALSE),0)</f>
        <v>111</v>
      </c>
      <c r="P54" s="221" t="str">
        <f>IFERROR(VLOOKUP(BillDetail_List[[#This Row],[FE Claimed]],LTM_List[],4,FALSE),"")</f>
        <v>D</v>
      </c>
      <c r="Q54" s="221" t="str">
        <f>IFERROR(VLOOKUP(BillDetail_List[[#This Row],[FE Allowed]],LTM_List[],4,FALSE),"")</f>
        <v>D</v>
      </c>
      <c r="R54" s="226">
        <f>IFERROR(VLOOKUP(BillDetail_List[[#This Row],[Part ID]],Funding_List[],3,FALSE),"")</f>
        <v>0.2</v>
      </c>
      <c r="S54" s="227">
        <f>IFERROR(BillDetail_List[[#This Row],[Time Claimed]]*BillDetail_List[[#This Row],[FE Rate Claimed]],"")</f>
        <v>11.100000000000001</v>
      </c>
      <c r="T54" s="228">
        <f>IFERROR(BillDetail_List[[#This Row],[Time Allowed]]*BillDetail_List[[#This Row],[FE Rate Allowed]],"")</f>
        <v>11.100000000000001</v>
      </c>
      <c r="U54" s="229"/>
      <c r="V54" s="228">
        <f>BillDetail_List[[#This Row],[Disbs Claimed]]</f>
        <v>0</v>
      </c>
      <c r="W54" s="227">
        <f>IFERROR((BillDetail_List[[#This Row],[Profit Costs Claimed]]+BillDetail_List[[#This Row],[Disbs Claimed]])*BillDetail_List[[#This Row],[VAT Rate]],"")</f>
        <v>2.2200000000000002</v>
      </c>
      <c r="X54" s="228">
        <f>IFERROR(IF(_xlfn.ISFORMULA(W54),(BillDetail_List[[#This Row],[Profit Costs Allowed]]+BillDetail_List[[#This Row],[Disbs Allowed]])*BillDetail_List[[#This Row],[VAT Rate]],W54),"")</f>
        <v>2.2200000000000002</v>
      </c>
      <c r="Y54" s="224"/>
      <c r="Z54" s="221" t="str">
        <f>IFERROR(VLOOKUP(BillDetail_List[[#This Row],[Finding Code]],Findings_Table[],2,FALSE), " ")</f>
        <v xml:space="preserve"> </v>
      </c>
      <c r="AA54" s="221">
        <f>IFERROR(VLOOKUP(BillDetail_List[[#This Row],[Activity Code]],ActivityCodeList,4,FALSE), " ")</f>
        <v>9</v>
      </c>
    </row>
    <row r="55" spans="1:27" ht="25.5" x14ac:dyDescent="0.2">
      <c r="A55" s="219">
        <v>54</v>
      </c>
      <c r="B55" s="219" t="s">
        <v>14</v>
      </c>
      <c r="C55" s="220">
        <v>44067</v>
      </c>
      <c r="D55" s="219" t="s">
        <v>274</v>
      </c>
      <c r="E55" s="219"/>
      <c r="F55" s="219" t="s">
        <v>130</v>
      </c>
      <c r="G55" s="221" t="str">
        <f>IFERROR(VLOOKUP(BillDetail_List[[#This Row],[Activity Code]],ActivityCodeList,2,FALSE), "")</f>
        <v>Plan, Prepare, Draft, Review</v>
      </c>
      <c r="H55" s="219"/>
      <c r="I55" s="221" t="str">
        <f>IFERROR(VLOOKUP(BillDetail_List[[#This Row],[Expense Code]],ExpenseCodeList,2,FALSE), "")</f>
        <v/>
      </c>
      <c r="J55" s="222">
        <v>0.1</v>
      </c>
      <c r="K55" s="223">
        <f>BillDetail_List[[#This Row],[Time Claimed]]</f>
        <v>0.1</v>
      </c>
      <c r="L55" s="219" t="s">
        <v>206</v>
      </c>
      <c r="M55" s="224" t="str">
        <f>BillDetail_List[[#This Row],[FE Claimed]]</f>
        <v>JKL</v>
      </c>
      <c r="N55" s="225">
        <f>IFERROR(VLOOKUP(BillDetail_List[[#This Row],[FE Claimed]],LTM_List[],6,FALSE),0)</f>
        <v>111</v>
      </c>
      <c r="O55" s="225">
        <f>IFERROR(VLOOKUP(BillDetail_List[[#This Row],[FE Allowed]],LTM_List[],7,FALSE),0)</f>
        <v>111</v>
      </c>
      <c r="P55" s="221" t="str">
        <f>IFERROR(VLOOKUP(BillDetail_List[[#This Row],[FE Claimed]],LTM_List[],4,FALSE),"")</f>
        <v>D</v>
      </c>
      <c r="Q55" s="221" t="str">
        <f>IFERROR(VLOOKUP(BillDetail_List[[#This Row],[FE Allowed]],LTM_List[],4,FALSE),"")</f>
        <v>D</v>
      </c>
      <c r="R55" s="226">
        <f>IFERROR(VLOOKUP(BillDetail_List[[#This Row],[Part ID]],Funding_List[],3,FALSE),"")</f>
        <v>0.2</v>
      </c>
      <c r="S55" s="227">
        <f>IFERROR(BillDetail_List[[#This Row],[Time Claimed]]*BillDetail_List[[#This Row],[FE Rate Claimed]],"")</f>
        <v>11.100000000000001</v>
      </c>
      <c r="T55" s="228">
        <f>IFERROR(BillDetail_List[[#This Row],[Time Allowed]]*BillDetail_List[[#This Row],[FE Rate Allowed]],"")</f>
        <v>11.100000000000001</v>
      </c>
      <c r="U55" s="229"/>
      <c r="V55" s="228">
        <f>BillDetail_List[[#This Row],[Disbs Claimed]]</f>
        <v>0</v>
      </c>
      <c r="W55" s="227">
        <f>IFERROR((BillDetail_List[[#This Row],[Profit Costs Claimed]]+BillDetail_List[[#This Row],[Disbs Claimed]])*BillDetail_List[[#This Row],[VAT Rate]],"")</f>
        <v>2.2200000000000002</v>
      </c>
      <c r="X55" s="228">
        <f>IFERROR(IF(_xlfn.ISFORMULA(W55),(BillDetail_List[[#This Row],[Profit Costs Allowed]]+BillDetail_List[[#This Row],[Disbs Allowed]])*BillDetail_List[[#This Row],[VAT Rate]],W55),"")</f>
        <v>2.2200000000000002</v>
      </c>
      <c r="Y55" s="224"/>
      <c r="Z55" s="221" t="str">
        <f>IFERROR(VLOOKUP(BillDetail_List[[#This Row],[Finding Code]],Findings_Table[],2,FALSE), " ")</f>
        <v xml:space="preserve"> </v>
      </c>
      <c r="AA55" s="221">
        <f>IFERROR(VLOOKUP(BillDetail_List[[#This Row],[Activity Code]],ActivityCodeList,4,FALSE), " ")</f>
        <v>9</v>
      </c>
    </row>
    <row r="56" spans="1:27" ht="63.75" x14ac:dyDescent="0.2">
      <c r="A56" s="219">
        <v>55</v>
      </c>
      <c r="B56" s="219" t="s">
        <v>14</v>
      </c>
      <c r="C56" s="220">
        <v>44069</v>
      </c>
      <c r="D56" s="219" t="s">
        <v>275</v>
      </c>
      <c r="E56" s="219" t="s">
        <v>264</v>
      </c>
      <c r="F56" s="219" t="s">
        <v>122</v>
      </c>
      <c r="G56" s="221" t="str">
        <f>IFERROR(VLOOKUP(BillDetail_List[[#This Row],[Activity Code]],ActivityCodeList,2,FALSE), "")</f>
        <v>Personal Attendances</v>
      </c>
      <c r="H56" s="219"/>
      <c r="I56" s="221" t="str">
        <f>IFERROR(VLOOKUP(BillDetail_List[[#This Row],[Expense Code]],ExpenseCodeList,2,FALSE), "")</f>
        <v/>
      </c>
      <c r="J56" s="222">
        <v>0.2</v>
      </c>
      <c r="K56" s="223">
        <f>BillDetail_List[[#This Row],[Time Claimed]]</f>
        <v>0.2</v>
      </c>
      <c r="L56" s="219" t="s">
        <v>206</v>
      </c>
      <c r="M56" s="224" t="str">
        <f>BillDetail_List[[#This Row],[FE Claimed]]</f>
        <v>JKL</v>
      </c>
      <c r="N56" s="225">
        <f>IFERROR(VLOOKUP(BillDetail_List[[#This Row],[FE Claimed]],LTM_List[],6,FALSE),0)</f>
        <v>111</v>
      </c>
      <c r="O56" s="225">
        <f>IFERROR(VLOOKUP(BillDetail_List[[#This Row],[FE Allowed]],LTM_List[],7,FALSE),0)</f>
        <v>111</v>
      </c>
      <c r="P56" s="221" t="str">
        <f>IFERROR(VLOOKUP(BillDetail_List[[#This Row],[FE Claimed]],LTM_List[],4,FALSE),"")</f>
        <v>D</v>
      </c>
      <c r="Q56" s="221" t="str">
        <f>IFERROR(VLOOKUP(BillDetail_List[[#This Row],[FE Allowed]],LTM_List[],4,FALSE),"")</f>
        <v>D</v>
      </c>
      <c r="R56" s="226">
        <f>IFERROR(VLOOKUP(BillDetail_List[[#This Row],[Part ID]],Funding_List[],3,FALSE),"")</f>
        <v>0.2</v>
      </c>
      <c r="S56" s="227">
        <f>IFERROR(BillDetail_List[[#This Row],[Time Claimed]]*BillDetail_List[[#This Row],[FE Rate Claimed]],"")</f>
        <v>22.200000000000003</v>
      </c>
      <c r="T56" s="228">
        <f>IFERROR(BillDetail_List[[#This Row],[Time Allowed]]*BillDetail_List[[#This Row],[FE Rate Allowed]],"")</f>
        <v>22.200000000000003</v>
      </c>
      <c r="U56" s="229"/>
      <c r="V56" s="228">
        <f>BillDetail_List[[#This Row],[Disbs Claimed]]</f>
        <v>0</v>
      </c>
      <c r="W56" s="227">
        <f>IFERROR((BillDetail_List[[#This Row],[Profit Costs Claimed]]+BillDetail_List[[#This Row],[Disbs Claimed]])*BillDetail_List[[#This Row],[VAT Rate]],"")</f>
        <v>4.4400000000000004</v>
      </c>
      <c r="X56" s="228">
        <f>IFERROR(IF(_xlfn.ISFORMULA(W56),(BillDetail_List[[#This Row],[Profit Costs Allowed]]+BillDetail_List[[#This Row],[Disbs Allowed]])*BillDetail_List[[#This Row],[VAT Rate]],W56),"")</f>
        <v>4.4400000000000004</v>
      </c>
      <c r="Y56" s="224"/>
      <c r="Z56" s="221" t="str">
        <f>IFERROR(VLOOKUP(BillDetail_List[[#This Row],[Finding Code]],Findings_Table[],2,FALSE), " ")</f>
        <v xml:space="preserve"> </v>
      </c>
      <c r="AA56" s="221">
        <f>IFERROR(VLOOKUP(BillDetail_List[[#This Row],[Activity Code]],ActivityCodeList,4,FALSE), " ")</f>
        <v>1</v>
      </c>
    </row>
    <row r="57" spans="1:27" ht="25.5" x14ac:dyDescent="0.2">
      <c r="A57" s="219">
        <v>56</v>
      </c>
      <c r="B57" s="219" t="s">
        <v>14</v>
      </c>
      <c r="C57" s="220">
        <v>44069</v>
      </c>
      <c r="D57" s="219" t="s">
        <v>271</v>
      </c>
      <c r="E57" s="219" t="s">
        <v>264</v>
      </c>
      <c r="F57" s="219" t="s">
        <v>128</v>
      </c>
      <c r="G57" s="221" t="str">
        <f>IFERROR(VLOOKUP(BillDetail_List[[#This Row],[Activity Code]],ActivityCodeList,2,FALSE), "")</f>
        <v>Billable travel and waiting time</v>
      </c>
      <c r="H57" s="219"/>
      <c r="I57" s="221" t="str">
        <f>IFERROR(VLOOKUP(BillDetail_List[[#This Row],[Expense Code]],ExpenseCodeList,2,FALSE), "")</f>
        <v/>
      </c>
      <c r="J57" s="222">
        <v>0.4</v>
      </c>
      <c r="K57" s="223">
        <f>BillDetail_List[[#This Row],[Time Claimed]]</f>
        <v>0.4</v>
      </c>
      <c r="L57" s="219" t="s">
        <v>211</v>
      </c>
      <c r="M57" s="224" t="str">
        <f>BillDetail_List[[#This Row],[FE Claimed]]</f>
        <v>IVP</v>
      </c>
      <c r="N57" s="225">
        <f>IFERROR(VLOOKUP(BillDetail_List[[#This Row],[FE Claimed]],LTM_List[],6,FALSE),0)</f>
        <v>55.5</v>
      </c>
      <c r="O57" s="225">
        <f>IFERROR(VLOOKUP(BillDetail_List[[#This Row],[FE Allowed]],LTM_List[],7,FALSE),0)</f>
        <v>55.5</v>
      </c>
      <c r="P57" s="221" t="str">
        <f>IFERROR(VLOOKUP(BillDetail_List[[#This Row],[FE Claimed]],LTM_List[],4,FALSE),"")</f>
        <v>D</v>
      </c>
      <c r="Q57" s="221" t="str">
        <f>IFERROR(VLOOKUP(BillDetail_List[[#This Row],[FE Allowed]],LTM_List[],4,FALSE),"")</f>
        <v>D</v>
      </c>
      <c r="R57" s="226">
        <f>IFERROR(VLOOKUP(BillDetail_List[[#This Row],[Part ID]],Funding_List[],3,FALSE),"")</f>
        <v>0.2</v>
      </c>
      <c r="S57" s="227">
        <f>IFERROR(BillDetail_List[[#This Row],[Time Claimed]]*BillDetail_List[[#This Row],[FE Rate Claimed]],"")</f>
        <v>22.200000000000003</v>
      </c>
      <c r="T57" s="228">
        <f>IFERROR(BillDetail_List[[#This Row],[Time Allowed]]*BillDetail_List[[#This Row],[FE Rate Allowed]],"")</f>
        <v>22.200000000000003</v>
      </c>
      <c r="U57" s="229"/>
      <c r="V57" s="228">
        <f>BillDetail_List[[#This Row],[Disbs Claimed]]</f>
        <v>0</v>
      </c>
      <c r="W57" s="227">
        <f>IFERROR((BillDetail_List[[#This Row],[Profit Costs Claimed]]+BillDetail_List[[#This Row],[Disbs Claimed]])*BillDetail_List[[#This Row],[VAT Rate]],"")</f>
        <v>4.4400000000000004</v>
      </c>
      <c r="X57" s="228">
        <f>IFERROR(IF(_xlfn.ISFORMULA(W57),(BillDetail_List[[#This Row],[Profit Costs Allowed]]+BillDetail_List[[#This Row],[Disbs Allowed]])*BillDetail_List[[#This Row],[VAT Rate]],W57),"")</f>
        <v>4.4400000000000004</v>
      </c>
      <c r="Y57" s="224"/>
      <c r="Z57" s="221" t="str">
        <f>IFERROR(VLOOKUP(BillDetail_List[[#This Row],[Finding Code]],Findings_Table[],2,FALSE), " ")</f>
        <v xml:space="preserve"> </v>
      </c>
      <c r="AA57" s="221">
        <f>IFERROR(VLOOKUP(BillDetail_List[[#This Row],[Activity Code]],ActivityCodeList,4,FALSE), " ")</f>
        <v>7</v>
      </c>
    </row>
    <row r="58" spans="1:27" ht="25.5" x14ac:dyDescent="0.2">
      <c r="A58" s="219">
        <v>57</v>
      </c>
      <c r="B58" s="219" t="s">
        <v>14</v>
      </c>
      <c r="C58" s="220">
        <v>44070</v>
      </c>
      <c r="D58" s="219" t="s">
        <v>276</v>
      </c>
      <c r="E58" s="219"/>
      <c r="F58" s="219" t="s">
        <v>130</v>
      </c>
      <c r="G58" s="221" t="str">
        <f>IFERROR(VLOOKUP(BillDetail_List[[#This Row],[Activity Code]],ActivityCodeList,2,FALSE), "")</f>
        <v>Plan, Prepare, Draft, Review</v>
      </c>
      <c r="H58" s="219"/>
      <c r="I58" s="221" t="str">
        <f>IFERROR(VLOOKUP(BillDetail_List[[#This Row],[Expense Code]],ExpenseCodeList,2,FALSE), "")</f>
        <v/>
      </c>
      <c r="J58" s="222">
        <v>0.1</v>
      </c>
      <c r="K58" s="223">
        <f>BillDetail_List[[#This Row],[Time Claimed]]</f>
        <v>0.1</v>
      </c>
      <c r="L58" s="219" t="s">
        <v>206</v>
      </c>
      <c r="M58" s="224" t="str">
        <f>BillDetail_List[[#This Row],[FE Claimed]]</f>
        <v>JKL</v>
      </c>
      <c r="N58" s="225">
        <f>IFERROR(VLOOKUP(BillDetail_List[[#This Row],[FE Claimed]],LTM_List[],6,FALSE),0)</f>
        <v>111</v>
      </c>
      <c r="O58" s="225">
        <f>IFERROR(VLOOKUP(BillDetail_List[[#This Row],[FE Allowed]],LTM_List[],7,FALSE),0)</f>
        <v>111</v>
      </c>
      <c r="P58" s="221" t="str">
        <f>IFERROR(VLOOKUP(BillDetail_List[[#This Row],[FE Claimed]],LTM_List[],4,FALSE),"")</f>
        <v>D</v>
      </c>
      <c r="Q58" s="221" t="str">
        <f>IFERROR(VLOOKUP(BillDetail_List[[#This Row],[FE Allowed]],LTM_List[],4,FALSE),"")</f>
        <v>D</v>
      </c>
      <c r="R58" s="226">
        <f>IFERROR(VLOOKUP(BillDetail_List[[#This Row],[Part ID]],Funding_List[],3,FALSE),"")</f>
        <v>0.2</v>
      </c>
      <c r="S58" s="227">
        <f>IFERROR(BillDetail_List[[#This Row],[Time Claimed]]*BillDetail_List[[#This Row],[FE Rate Claimed]],"")</f>
        <v>11.100000000000001</v>
      </c>
      <c r="T58" s="228">
        <f>IFERROR(BillDetail_List[[#This Row],[Time Allowed]]*BillDetail_List[[#This Row],[FE Rate Allowed]],"")</f>
        <v>11.100000000000001</v>
      </c>
      <c r="U58" s="229"/>
      <c r="V58" s="228">
        <f>BillDetail_List[[#This Row],[Disbs Claimed]]</f>
        <v>0</v>
      </c>
      <c r="W58" s="227">
        <f>IFERROR((BillDetail_List[[#This Row],[Profit Costs Claimed]]+BillDetail_List[[#This Row],[Disbs Claimed]])*BillDetail_List[[#This Row],[VAT Rate]],"")</f>
        <v>2.2200000000000002</v>
      </c>
      <c r="X58" s="228">
        <f>IFERROR(IF(_xlfn.ISFORMULA(W58),(BillDetail_List[[#This Row],[Profit Costs Allowed]]+BillDetail_List[[#This Row],[Disbs Allowed]])*BillDetail_List[[#This Row],[VAT Rate]],W58),"")</f>
        <v>2.2200000000000002</v>
      </c>
      <c r="Y58" s="224"/>
      <c r="Z58" s="221" t="str">
        <f>IFERROR(VLOOKUP(BillDetail_List[[#This Row],[Finding Code]],Findings_Table[],2,FALSE), " ")</f>
        <v xml:space="preserve"> </v>
      </c>
      <c r="AA58" s="221">
        <f>IFERROR(VLOOKUP(BillDetail_List[[#This Row],[Activity Code]],ActivityCodeList,4,FALSE), " ")</f>
        <v>9</v>
      </c>
    </row>
    <row r="59" spans="1:27" ht="25.5" x14ac:dyDescent="0.2">
      <c r="A59" s="219">
        <v>58</v>
      </c>
      <c r="B59" s="219" t="s">
        <v>14</v>
      </c>
      <c r="C59" s="220">
        <v>44076</v>
      </c>
      <c r="D59" s="219" t="s">
        <v>277</v>
      </c>
      <c r="E59" s="219" t="s">
        <v>230</v>
      </c>
      <c r="F59" s="219" t="s">
        <v>34</v>
      </c>
      <c r="G59" s="221" t="str">
        <f>IFERROR(VLOOKUP(BillDetail_List[[#This Row],[Activity Code]],ActivityCodeList,2,FALSE), "")</f>
        <v>Arranging electronic payment</v>
      </c>
      <c r="H59" s="219"/>
      <c r="I59" s="221" t="str">
        <f>IFERROR(VLOOKUP(BillDetail_List[[#This Row],[Expense Code]],ExpenseCodeList,2,FALSE), "")</f>
        <v/>
      </c>
      <c r="J59" s="222">
        <v>0.05</v>
      </c>
      <c r="K59" s="223">
        <f>BillDetail_List[[#This Row],[Time Claimed]]</f>
        <v>0.05</v>
      </c>
      <c r="L59" s="219" t="s">
        <v>206</v>
      </c>
      <c r="M59" s="224" t="str">
        <f>BillDetail_List[[#This Row],[FE Claimed]]</f>
        <v>JKL</v>
      </c>
      <c r="N59" s="225">
        <f>IFERROR(VLOOKUP(BillDetail_List[[#This Row],[FE Claimed]],LTM_List[],6,FALSE),0)</f>
        <v>111</v>
      </c>
      <c r="O59" s="225">
        <f>IFERROR(VLOOKUP(BillDetail_List[[#This Row],[FE Allowed]],LTM_List[],7,FALSE),0)</f>
        <v>111</v>
      </c>
      <c r="P59" s="221" t="str">
        <f>IFERROR(VLOOKUP(BillDetail_List[[#This Row],[FE Claimed]],LTM_List[],4,FALSE),"")</f>
        <v>D</v>
      </c>
      <c r="Q59" s="221" t="str">
        <f>IFERROR(VLOOKUP(BillDetail_List[[#This Row],[FE Allowed]],LTM_List[],4,FALSE),"")</f>
        <v>D</v>
      </c>
      <c r="R59" s="226">
        <f>IFERROR(VLOOKUP(BillDetail_List[[#This Row],[Part ID]],Funding_List[],3,FALSE),"")</f>
        <v>0.2</v>
      </c>
      <c r="S59" s="227">
        <f>IFERROR(BillDetail_List[[#This Row],[Time Claimed]]*BillDetail_List[[#This Row],[FE Rate Claimed]],"")</f>
        <v>5.5500000000000007</v>
      </c>
      <c r="T59" s="228">
        <f>IFERROR(BillDetail_List[[#This Row],[Time Allowed]]*BillDetail_List[[#This Row],[FE Rate Allowed]],"")</f>
        <v>5.5500000000000007</v>
      </c>
      <c r="U59" s="229"/>
      <c r="V59" s="228">
        <f>BillDetail_List[[#This Row],[Disbs Claimed]]</f>
        <v>0</v>
      </c>
      <c r="W59" s="227">
        <f>IFERROR((BillDetail_List[[#This Row],[Profit Costs Claimed]]+BillDetail_List[[#This Row],[Disbs Claimed]])*BillDetail_List[[#This Row],[VAT Rate]],"")</f>
        <v>1.1100000000000001</v>
      </c>
      <c r="X59" s="228">
        <f>IFERROR(IF(_xlfn.ISFORMULA(W59),(BillDetail_List[[#This Row],[Profit Costs Allowed]]+BillDetail_List[[#This Row],[Disbs Allowed]])*BillDetail_List[[#This Row],[VAT Rate]],W59),"")</f>
        <v>1.1100000000000001</v>
      </c>
      <c r="Y59" s="224"/>
      <c r="Z59" s="221" t="str">
        <f>IFERROR(VLOOKUP(BillDetail_List[[#This Row],[Finding Code]],Findings_Table[],2,FALSE), " ")</f>
        <v xml:space="preserve"> </v>
      </c>
      <c r="AA59" s="221">
        <f>IFERROR(VLOOKUP(BillDetail_List[[#This Row],[Activity Code]],ActivityCodeList,4,FALSE), " ")</f>
        <v>10</v>
      </c>
    </row>
    <row r="60" spans="1:27" ht="25.5" x14ac:dyDescent="0.2">
      <c r="A60" s="219">
        <v>59</v>
      </c>
      <c r="B60" s="219" t="s">
        <v>14</v>
      </c>
      <c r="C60" s="220">
        <v>44076</v>
      </c>
      <c r="D60" s="219" t="s">
        <v>278</v>
      </c>
      <c r="E60" s="219"/>
      <c r="F60" s="219" t="s">
        <v>130</v>
      </c>
      <c r="G60" s="221" t="str">
        <f>IFERROR(VLOOKUP(BillDetail_List[[#This Row],[Activity Code]],ActivityCodeList,2,FALSE), "")</f>
        <v>Plan, Prepare, Draft, Review</v>
      </c>
      <c r="H60" s="219"/>
      <c r="I60" s="221" t="str">
        <f>IFERROR(VLOOKUP(BillDetail_List[[#This Row],[Expense Code]],ExpenseCodeList,2,FALSE), "")</f>
        <v/>
      </c>
      <c r="J60" s="222">
        <v>0.1</v>
      </c>
      <c r="K60" s="223">
        <v>0</v>
      </c>
      <c r="L60" s="219" t="s">
        <v>206</v>
      </c>
      <c r="M60" s="224" t="str">
        <f>BillDetail_List[[#This Row],[FE Claimed]]</f>
        <v>JKL</v>
      </c>
      <c r="N60" s="225">
        <f>IFERROR(VLOOKUP(BillDetail_List[[#This Row],[FE Claimed]],LTM_List[],6,FALSE),0)</f>
        <v>111</v>
      </c>
      <c r="O60" s="225">
        <f>IFERROR(VLOOKUP(BillDetail_List[[#This Row],[FE Allowed]],LTM_List[],7,FALSE),0)</f>
        <v>111</v>
      </c>
      <c r="P60" s="221" t="str">
        <f>IFERROR(VLOOKUP(BillDetail_List[[#This Row],[FE Claimed]],LTM_List[],4,FALSE),"")</f>
        <v>D</v>
      </c>
      <c r="Q60" s="221" t="str">
        <f>IFERROR(VLOOKUP(BillDetail_List[[#This Row],[FE Allowed]],LTM_List[],4,FALSE),"")</f>
        <v>D</v>
      </c>
      <c r="R60" s="226">
        <f>IFERROR(VLOOKUP(BillDetail_List[[#This Row],[Part ID]],Funding_List[],3,FALSE),"")</f>
        <v>0.2</v>
      </c>
      <c r="S60" s="227">
        <f>IFERROR(BillDetail_List[[#This Row],[Time Claimed]]*BillDetail_List[[#This Row],[FE Rate Claimed]],"")</f>
        <v>11.100000000000001</v>
      </c>
      <c r="T60" s="228">
        <f>IFERROR(BillDetail_List[[#This Row],[Time Allowed]]*BillDetail_List[[#This Row],[FE Rate Allowed]],"")</f>
        <v>0</v>
      </c>
      <c r="U60" s="229"/>
      <c r="V60" s="228">
        <f>BillDetail_List[[#This Row],[Disbs Claimed]]</f>
        <v>0</v>
      </c>
      <c r="W60" s="227">
        <f>IFERROR((BillDetail_List[[#This Row],[Profit Costs Claimed]]+BillDetail_List[[#This Row],[Disbs Claimed]])*BillDetail_List[[#This Row],[VAT Rate]],"")</f>
        <v>2.2200000000000002</v>
      </c>
      <c r="X60" s="228">
        <f>IFERROR(IF(_xlfn.ISFORMULA(W60),(BillDetail_List[[#This Row],[Profit Costs Allowed]]+BillDetail_List[[#This Row],[Disbs Allowed]])*BillDetail_List[[#This Row],[VAT Rate]],W60),"")</f>
        <v>0</v>
      </c>
      <c r="Y60" s="224" t="s">
        <v>488</v>
      </c>
      <c r="Z60" s="221" t="str">
        <f>IFERROR(VLOOKUP(BillDetail_List[[#This Row],[Finding Code]],Findings_Table[],2,FALSE), " ")</f>
        <v>Incoming correspondence – disallowed</v>
      </c>
      <c r="AA60" s="221">
        <f>IFERROR(VLOOKUP(BillDetail_List[[#This Row],[Activity Code]],ActivityCodeList,4,FALSE), " ")</f>
        <v>9</v>
      </c>
    </row>
    <row r="61" spans="1:27" ht="25.5" x14ac:dyDescent="0.2">
      <c r="A61" s="219">
        <v>60</v>
      </c>
      <c r="B61" s="219" t="s">
        <v>14</v>
      </c>
      <c r="C61" s="220">
        <v>44076</v>
      </c>
      <c r="D61" s="219" t="s">
        <v>279</v>
      </c>
      <c r="E61" s="219"/>
      <c r="F61" s="219" t="s">
        <v>130</v>
      </c>
      <c r="G61" s="221" t="str">
        <f>IFERROR(VLOOKUP(BillDetail_List[[#This Row],[Activity Code]],ActivityCodeList,2,FALSE), "")</f>
        <v>Plan, Prepare, Draft, Review</v>
      </c>
      <c r="H61" s="219"/>
      <c r="I61" s="221" t="str">
        <f>IFERROR(VLOOKUP(BillDetail_List[[#This Row],[Expense Code]],ExpenseCodeList,2,FALSE), "")</f>
        <v/>
      </c>
      <c r="J61" s="222">
        <v>0.1</v>
      </c>
      <c r="K61" s="223">
        <v>0</v>
      </c>
      <c r="L61" s="219" t="s">
        <v>206</v>
      </c>
      <c r="M61" s="224" t="str">
        <f>BillDetail_List[[#This Row],[FE Claimed]]</f>
        <v>JKL</v>
      </c>
      <c r="N61" s="225">
        <f>IFERROR(VLOOKUP(BillDetail_List[[#This Row],[FE Claimed]],LTM_List[],6,FALSE),0)</f>
        <v>111</v>
      </c>
      <c r="O61" s="225">
        <f>IFERROR(VLOOKUP(BillDetail_List[[#This Row],[FE Allowed]],LTM_List[],7,FALSE),0)</f>
        <v>111</v>
      </c>
      <c r="P61" s="221" t="str">
        <f>IFERROR(VLOOKUP(BillDetail_List[[#This Row],[FE Claimed]],LTM_List[],4,FALSE),"")</f>
        <v>D</v>
      </c>
      <c r="Q61" s="221" t="str">
        <f>IFERROR(VLOOKUP(BillDetail_List[[#This Row],[FE Allowed]],LTM_List[],4,FALSE),"")</f>
        <v>D</v>
      </c>
      <c r="R61" s="226">
        <f>IFERROR(VLOOKUP(BillDetail_List[[#This Row],[Part ID]],Funding_List[],3,FALSE),"")</f>
        <v>0.2</v>
      </c>
      <c r="S61" s="227">
        <f>IFERROR(BillDetail_List[[#This Row],[Time Claimed]]*BillDetail_List[[#This Row],[FE Rate Claimed]],"")</f>
        <v>11.100000000000001</v>
      </c>
      <c r="T61" s="228">
        <f>IFERROR(BillDetail_List[[#This Row],[Time Allowed]]*BillDetail_List[[#This Row],[FE Rate Allowed]],"")</f>
        <v>0</v>
      </c>
      <c r="U61" s="229"/>
      <c r="V61" s="228">
        <f>BillDetail_List[[#This Row],[Disbs Claimed]]</f>
        <v>0</v>
      </c>
      <c r="W61" s="227">
        <f>IFERROR((BillDetail_List[[#This Row],[Profit Costs Claimed]]+BillDetail_List[[#This Row],[Disbs Claimed]])*BillDetail_List[[#This Row],[VAT Rate]],"")</f>
        <v>2.2200000000000002</v>
      </c>
      <c r="X61" s="228">
        <f>IFERROR(IF(_xlfn.ISFORMULA(W61),(BillDetail_List[[#This Row],[Profit Costs Allowed]]+BillDetail_List[[#This Row],[Disbs Allowed]])*BillDetail_List[[#This Row],[VAT Rate]],W61),"")</f>
        <v>0</v>
      </c>
      <c r="Y61" s="224" t="s">
        <v>488</v>
      </c>
      <c r="Z61" s="221" t="str">
        <f>IFERROR(VLOOKUP(BillDetail_List[[#This Row],[Finding Code]],Findings_Table[],2,FALSE), " ")</f>
        <v>Incoming correspondence – disallowed</v>
      </c>
      <c r="AA61" s="221">
        <f>IFERROR(VLOOKUP(BillDetail_List[[#This Row],[Activity Code]],ActivityCodeList,4,FALSE), " ")</f>
        <v>9</v>
      </c>
    </row>
    <row r="62" spans="1:27" ht="38.25" x14ac:dyDescent="0.2">
      <c r="A62" s="219">
        <v>61</v>
      </c>
      <c r="B62" s="219" t="s">
        <v>14</v>
      </c>
      <c r="C62" s="220">
        <v>44076</v>
      </c>
      <c r="D62" s="219" t="s">
        <v>220</v>
      </c>
      <c r="E62" s="219"/>
      <c r="F62" s="219" t="s">
        <v>130</v>
      </c>
      <c r="G62" s="221" t="str">
        <f>IFERROR(VLOOKUP(BillDetail_List[[#This Row],[Activity Code]],ActivityCodeList,2,FALSE), "")</f>
        <v>Plan, Prepare, Draft, Review</v>
      </c>
      <c r="H62" s="219"/>
      <c r="I62" s="221" t="str">
        <f>IFERROR(VLOOKUP(BillDetail_List[[#This Row],[Expense Code]],ExpenseCodeList,2,FALSE), "")</f>
        <v/>
      </c>
      <c r="J62" s="222">
        <v>0.3</v>
      </c>
      <c r="K62" s="223">
        <v>0</v>
      </c>
      <c r="L62" s="219" t="s">
        <v>206</v>
      </c>
      <c r="M62" s="224" t="str">
        <f>BillDetail_List[[#This Row],[FE Claimed]]</f>
        <v>JKL</v>
      </c>
      <c r="N62" s="225">
        <f>IFERROR(VLOOKUP(BillDetail_List[[#This Row],[FE Claimed]],LTM_List[],6,FALSE),0)</f>
        <v>111</v>
      </c>
      <c r="O62" s="225">
        <f>IFERROR(VLOOKUP(BillDetail_List[[#This Row],[FE Allowed]],LTM_List[],7,FALSE),0)</f>
        <v>111</v>
      </c>
      <c r="P62" s="221" t="str">
        <f>IFERROR(VLOOKUP(BillDetail_List[[#This Row],[FE Claimed]],LTM_List[],4,FALSE),"")</f>
        <v>D</v>
      </c>
      <c r="Q62" s="221" t="str">
        <f>IFERROR(VLOOKUP(BillDetail_List[[#This Row],[FE Allowed]],LTM_List[],4,FALSE),"")</f>
        <v>D</v>
      </c>
      <c r="R62" s="226">
        <f>IFERROR(VLOOKUP(BillDetail_List[[#This Row],[Part ID]],Funding_List[],3,FALSE),"")</f>
        <v>0.2</v>
      </c>
      <c r="S62" s="227">
        <f>IFERROR(BillDetail_List[[#This Row],[Time Claimed]]*BillDetail_List[[#This Row],[FE Rate Claimed]],"")</f>
        <v>33.299999999999997</v>
      </c>
      <c r="T62" s="228">
        <f>IFERROR(BillDetail_List[[#This Row],[Time Allowed]]*BillDetail_List[[#This Row],[FE Rate Allowed]],"")</f>
        <v>0</v>
      </c>
      <c r="U62" s="229"/>
      <c r="V62" s="228">
        <f>BillDetail_List[[#This Row],[Disbs Claimed]]</f>
        <v>0</v>
      </c>
      <c r="W62" s="227">
        <f>IFERROR((BillDetail_List[[#This Row],[Profit Costs Claimed]]+BillDetail_List[[#This Row],[Disbs Claimed]])*BillDetail_List[[#This Row],[VAT Rate]],"")</f>
        <v>6.66</v>
      </c>
      <c r="X62" s="228">
        <f>IFERROR(IF(_xlfn.ISFORMULA(W62),(BillDetail_List[[#This Row],[Profit Costs Allowed]]+BillDetail_List[[#This Row],[Disbs Allowed]])*BillDetail_List[[#This Row],[VAT Rate]],W62),"")</f>
        <v>0</v>
      </c>
      <c r="Y62" s="224" t="s">
        <v>505</v>
      </c>
      <c r="Z62" s="221" t="str">
        <f>IFERROR(VLOOKUP(BillDetail_List[[#This Row],[Finding Code]],Findings_Table[],2,FALSE), " ")</f>
        <v>Overheads</v>
      </c>
      <c r="AA62" s="221">
        <f>IFERROR(VLOOKUP(BillDetail_List[[#This Row],[Activity Code]],ActivityCodeList,4,FALSE), " ")</f>
        <v>9</v>
      </c>
    </row>
    <row r="63" spans="1:27" ht="38.25" x14ac:dyDescent="0.2">
      <c r="A63" s="219">
        <v>62</v>
      </c>
      <c r="B63" s="219" t="s">
        <v>14</v>
      </c>
      <c r="C63" s="220">
        <v>44081</v>
      </c>
      <c r="D63" s="219" t="s">
        <v>280</v>
      </c>
      <c r="E63" s="219"/>
      <c r="F63" s="219" t="s">
        <v>130</v>
      </c>
      <c r="G63" s="221" t="str">
        <f>IFERROR(VLOOKUP(BillDetail_List[[#This Row],[Activity Code]],ActivityCodeList,2,FALSE), "")</f>
        <v>Plan, Prepare, Draft, Review</v>
      </c>
      <c r="H63" s="219"/>
      <c r="I63" s="221" t="str">
        <f>IFERROR(VLOOKUP(BillDetail_List[[#This Row],[Expense Code]],ExpenseCodeList,2,FALSE), "")</f>
        <v/>
      </c>
      <c r="J63" s="222">
        <v>0.1</v>
      </c>
      <c r="K63" s="223">
        <f>BillDetail_List[[#This Row],[Time Claimed]]</f>
        <v>0.1</v>
      </c>
      <c r="L63" s="219" t="s">
        <v>196</v>
      </c>
      <c r="M63" s="224" t="str">
        <f>BillDetail_List[[#This Row],[FE Claimed]]</f>
        <v>ABC</v>
      </c>
      <c r="N63" s="225">
        <f>IFERROR(VLOOKUP(BillDetail_List[[#This Row],[FE Claimed]],LTM_List[],6,FALSE),0)</f>
        <v>177</v>
      </c>
      <c r="O63" s="225">
        <f>IFERROR(VLOOKUP(BillDetail_List[[#This Row],[FE Allowed]],LTM_List[],7,FALSE),0)</f>
        <v>146</v>
      </c>
      <c r="P63" s="221" t="str">
        <f>IFERROR(VLOOKUP(BillDetail_List[[#This Row],[FE Claimed]],LTM_List[],4,FALSE),"")</f>
        <v>B</v>
      </c>
      <c r="Q63" s="221" t="str">
        <f>IFERROR(VLOOKUP(BillDetail_List[[#This Row],[FE Allowed]],LTM_List[],4,FALSE),"")</f>
        <v>B</v>
      </c>
      <c r="R63" s="226">
        <f>IFERROR(VLOOKUP(BillDetail_List[[#This Row],[Part ID]],Funding_List[],3,FALSE),"")</f>
        <v>0.2</v>
      </c>
      <c r="S63" s="227">
        <f>IFERROR(BillDetail_List[[#This Row],[Time Claimed]]*BillDetail_List[[#This Row],[FE Rate Claimed]],"")</f>
        <v>17.7</v>
      </c>
      <c r="T63" s="228">
        <f>IFERROR(BillDetail_List[[#This Row],[Time Allowed]]*BillDetail_List[[#This Row],[FE Rate Allowed]],"")</f>
        <v>14.600000000000001</v>
      </c>
      <c r="U63" s="229"/>
      <c r="V63" s="228">
        <f>BillDetail_List[[#This Row],[Disbs Claimed]]</f>
        <v>0</v>
      </c>
      <c r="W63" s="227">
        <f>IFERROR((BillDetail_List[[#This Row],[Profit Costs Claimed]]+BillDetail_List[[#This Row],[Disbs Claimed]])*BillDetail_List[[#This Row],[VAT Rate]],"")</f>
        <v>3.54</v>
      </c>
      <c r="X63" s="228">
        <f>IFERROR(IF(_xlfn.ISFORMULA(W63),(BillDetail_List[[#This Row],[Profit Costs Allowed]]+BillDetail_List[[#This Row],[Disbs Allowed]])*BillDetail_List[[#This Row],[VAT Rate]],W63),"")</f>
        <v>2.9200000000000004</v>
      </c>
      <c r="Y63" s="224"/>
      <c r="Z63" s="221" t="str">
        <f>IFERROR(VLOOKUP(BillDetail_List[[#This Row],[Finding Code]],Findings_Table[],2,FALSE), " ")</f>
        <v xml:space="preserve"> </v>
      </c>
      <c r="AA63" s="221">
        <f>IFERROR(VLOOKUP(BillDetail_List[[#This Row],[Activity Code]],ActivityCodeList,4,FALSE), " ")</f>
        <v>9</v>
      </c>
    </row>
    <row r="64" spans="1:27" ht="63.75" x14ac:dyDescent="0.2">
      <c r="A64" s="219">
        <v>63</v>
      </c>
      <c r="B64" s="219" t="s">
        <v>14</v>
      </c>
      <c r="C64" s="220">
        <v>44083</v>
      </c>
      <c r="D64" s="219" t="s">
        <v>275</v>
      </c>
      <c r="E64" s="219" t="s">
        <v>264</v>
      </c>
      <c r="F64" s="219" t="s">
        <v>122</v>
      </c>
      <c r="G64" s="221" t="str">
        <f>IFERROR(VLOOKUP(BillDetail_List[[#This Row],[Activity Code]],ActivityCodeList,2,FALSE), "")</f>
        <v>Personal Attendances</v>
      </c>
      <c r="H64" s="219"/>
      <c r="I64" s="221" t="str">
        <f>IFERROR(VLOOKUP(BillDetail_List[[#This Row],[Expense Code]],ExpenseCodeList,2,FALSE), "")</f>
        <v/>
      </c>
      <c r="J64" s="222">
        <v>0.2</v>
      </c>
      <c r="K64" s="223">
        <f>BillDetail_List[[#This Row],[Time Claimed]]</f>
        <v>0.2</v>
      </c>
      <c r="L64" s="219" t="s">
        <v>206</v>
      </c>
      <c r="M64" s="224" t="str">
        <f>BillDetail_List[[#This Row],[FE Claimed]]</f>
        <v>JKL</v>
      </c>
      <c r="N64" s="225">
        <f>IFERROR(VLOOKUP(BillDetail_List[[#This Row],[FE Claimed]],LTM_List[],6,FALSE),0)</f>
        <v>111</v>
      </c>
      <c r="O64" s="225">
        <f>IFERROR(VLOOKUP(BillDetail_List[[#This Row],[FE Allowed]],LTM_List[],7,FALSE),0)</f>
        <v>111</v>
      </c>
      <c r="P64" s="221" t="str">
        <f>IFERROR(VLOOKUP(BillDetail_List[[#This Row],[FE Claimed]],LTM_List[],4,FALSE),"")</f>
        <v>D</v>
      </c>
      <c r="Q64" s="221" t="str">
        <f>IFERROR(VLOOKUP(BillDetail_List[[#This Row],[FE Allowed]],LTM_List[],4,FALSE),"")</f>
        <v>D</v>
      </c>
      <c r="R64" s="226">
        <f>IFERROR(VLOOKUP(BillDetail_List[[#This Row],[Part ID]],Funding_List[],3,FALSE),"")</f>
        <v>0.2</v>
      </c>
      <c r="S64" s="227">
        <f>IFERROR(BillDetail_List[[#This Row],[Time Claimed]]*BillDetail_List[[#This Row],[FE Rate Claimed]],"")</f>
        <v>22.200000000000003</v>
      </c>
      <c r="T64" s="228">
        <f>IFERROR(BillDetail_List[[#This Row],[Time Allowed]]*BillDetail_List[[#This Row],[FE Rate Allowed]],"")</f>
        <v>22.200000000000003</v>
      </c>
      <c r="U64" s="229"/>
      <c r="V64" s="228">
        <f>BillDetail_List[[#This Row],[Disbs Claimed]]</f>
        <v>0</v>
      </c>
      <c r="W64" s="227">
        <f>IFERROR((BillDetail_List[[#This Row],[Profit Costs Claimed]]+BillDetail_List[[#This Row],[Disbs Claimed]])*BillDetail_List[[#This Row],[VAT Rate]],"")</f>
        <v>4.4400000000000004</v>
      </c>
      <c r="X64" s="228">
        <f>IFERROR(IF(_xlfn.ISFORMULA(W64),(BillDetail_List[[#This Row],[Profit Costs Allowed]]+BillDetail_List[[#This Row],[Disbs Allowed]])*BillDetail_List[[#This Row],[VAT Rate]],W64),"")</f>
        <v>4.4400000000000004</v>
      </c>
      <c r="Y64" s="224"/>
      <c r="Z64" s="221" t="str">
        <f>IFERROR(VLOOKUP(BillDetail_List[[#This Row],[Finding Code]],Findings_Table[],2,FALSE), " ")</f>
        <v xml:space="preserve"> </v>
      </c>
      <c r="AA64" s="221">
        <f>IFERROR(VLOOKUP(BillDetail_List[[#This Row],[Activity Code]],ActivityCodeList,4,FALSE), " ")</f>
        <v>1</v>
      </c>
    </row>
    <row r="65" spans="1:27" ht="25.5" x14ac:dyDescent="0.2">
      <c r="A65" s="219">
        <v>64</v>
      </c>
      <c r="B65" s="219" t="s">
        <v>14</v>
      </c>
      <c r="C65" s="220">
        <v>44083</v>
      </c>
      <c r="D65" s="219" t="s">
        <v>271</v>
      </c>
      <c r="E65" s="219" t="s">
        <v>264</v>
      </c>
      <c r="F65" s="219" t="s">
        <v>128</v>
      </c>
      <c r="G65" s="221" t="str">
        <f>IFERROR(VLOOKUP(BillDetail_List[[#This Row],[Activity Code]],ActivityCodeList,2,FALSE), "")</f>
        <v>Billable travel and waiting time</v>
      </c>
      <c r="H65" s="219"/>
      <c r="I65" s="221" t="str">
        <f>IFERROR(VLOOKUP(BillDetail_List[[#This Row],[Expense Code]],ExpenseCodeList,2,FALSE), "")</f>
        <v/>
      </c>
      <c r="J65" s="222">
        <v>0.4</v>
      </c>
      <c r="K65" s="223">
        <f>BillDetail_List[[#This Row],[Time Claimed]]</f>
        <v>0.4</v>
      </c>
      <c r="L65" s="219" t="s">
        <v>211</v>
      </c>
      <c r="M65" s="224" t="str">
        <f>BillDetail_List[[#This Row],[FE Claimed]]</f>
        <v>IVP</v>
      </c>
      <c r="N65" s="225">
        <f>IFERROR(VLOOKUP(BillDetail_List[[#This Row],[FE Claimed]],LTM_List[],6,FALSE),0)</f>
        <v>55.5</v>
      </c>
      <c r="O65" s="225">
        <f>IFERROR(VLOOKUP(BillDetail_List[[#This Row],[FE Allowed]],LTM_List[],7,FALSE),0)</f>
        <v>55.5</v>
      </c>
      <c r="P65" s="221" t="str">
        <f>IFERROR(VLOOKUP(BillDetail_List[[#This Row],[FE Claimed]],LTM_List[],4,FALSE),"")</f>
        <v>D</v>
      </c>
      <c r="Q65" s="221" t="str">
        <f>IFERROR(VLOOKUP(BillDetail_List[[#This Row],[FE Allowed]],LTM_List[],4,FALSE),"")</f>
        <v>D</v>
      </c>
      <c r="R65" s="226">
        <f>IFERROR(VLOOKUP(BillDetail_List[[#This Row],[Part ID]],Funding_List[],3,FALSE),"")</f>
        <v>0.2</v>
      </c>
      <c r="S65" s="227">
        <f>IFERROR(BillDetail_List[[#This Row],[Time Claimed]]*BillDetail_List[[#This Row],[FE Rate Claimed]],"")</f>
        <v>22.200000000000003</v>
      </c>
      <c r="T65" s="228">
        <f>IFERROR(BillDetail_List[[#This Row],[Time Allowed]]*BillDetail_List[[#This Row],[FE Rate Allowed]],"")</f>
        <v>22.200000000000003</v>
      </c>
      <c r="U65" s="229"/>
      <c r="V65" s="228">
        <f>BillDetail_List[[#This Row],[Disbs Claimed]]</f>
        <v>0</v>
      </c>
      <c r="W65" s="227">
        <f>IFERROR((BillDetail_List[[#This Row],[Profit Costs Claimed]]+BillDetail_List[[#This Row],[Disbs Claimed]])*BillDetail_List[[#This Row],[VAT Rate]],"")</f>
        <v>4.4400000000000004</v>
      </c>
      <c r="X65" s="228">
        <f>IFERROR(IF(_xlfn.ISFORMULA(W65),(BillDetail_List[[#This Row],[Profit Costs Allowed]]+BillDetail_List[[#This Row],[Disbs Allowed]])*BillDetail_List[[#This Row],[VAT Rate]],W65),"")</f>
        <v>4.4400000000000004</v>
      </c>
      <c r="Y65" s="224"/>
      <c r="Z65" s="221" t="str">
        <f>IFERROR(VLOOKUP(BillDetail_List[[#This Row],[Finding Code]],Findings_Table[],2,FALSE), " ")</f>
        <v xml:space="preserve"> </v>
      </c>
      <c r="AA65" s="221">
        <f>IFERROR(VLOOKUP(BillDetail_List[[#This Row],[Activity Code]],ActivityCodeList,4,FALSE), " ")</f>
        <v>7</v>
      </c>
    </row>
    <row r="66" spans="1:27" ht="25.5" x14ac:dyDescent="0.2">
      <c r="A66" s="219">
        <v>65</v>
      </c>
      <c r="B66" s="219" t="s">
        <v>14</v>
      </c>
      <c r="C66" s="220">
        <v>44083</v>
      </c>
      <c r="D66" s="219" t="s">
        <v>281</v>
      </c>
      <c r="E66" s="219"/>
      <c r="F66" s="219" t="s">
        <v>130</v>
      </c>
      <c r="G66" s="221" t="str">
        <f>IFERROR(VLOOKUP(BillDetail_List[[#This Row],[Activity Code]],ActivityCodeList,2,FALSE), "")</f>
        <v>Plan, Prepare, Draft, Review</v>
      </c>
      <c r="H66" s="219"/>
      <c r="I66" s="221" t="str">
        <f>IFERROR(VLOOKUP(BillDetail_List[[#This Row],[Expense Code]],ExpenseCodeList,2,FALSE), "")</f>
        <v/>
      </c>
      <c r="J66" s="222">
        <v>0.1</v>
      </c>
      <c r="K66" s="223">
        <f>BillDetail_List[[#This Row],[Time Claimed]]</f>
        <v>0.1</v>
      </c>
      <c r="L66" s="219" t="s">
        <v>206</v>
      </c>
      <c r="M66" s="224" t="str">
        <f>BillDetail_List[[#This Row],[FE Claimed]]</f>
        <v>JKL</v>
      </c>
      <c r="N66" s="225">
        <f>IFERROR(VLOOKUP(BillDetail_List[[#This Row],[FE Claimed]],LTM_List[],6,FALSE),0)</f>
        <v>111</v>
      </c>
      <c r="O66" s="225">
        <f>IFERROR(VLOOKUP(BillDetail_List[[#This Row],[FE Allowed]],LTM_List[],7,FALSE),0)</f>
        <v>111</v>
      </c>
      <c r="P66" s="221" t="str">
        <f>IFERROR(VLOOKUP(BillDetail_List[[#This Row],[FE Claimed]],LTM_List[],4,FALSE),"")</f>
        <v>D</v>
      </c>
      <c r="Q66" s="221" t="str">
        <f>IFERROR(VLOOKUP(BillDetail_List[[#This Row],[FE Allowed]],LTM_List[],4,FALSE),"")</f>
        <v>D</v>
      </c>
      <c r="R66" s="226">
        <f>IFERROR(VLOOKUP(BillDetail_List[[#This Row],[Part ID]],Funding_List[],3,FALSE),"")</f>
        <v>0.2</v>
      </c>
      <c r="S66" s="227">
        <f>IFERROR(BillDetail_List[[#This Row],[Time Claimed]]*BillDetail_List[[#This Row],[FE Rate Claimed]],"")</f>
        <v>11.100000000000001</v>
      </c>
      <c r="T66" s="228">
        <f>IFERROR(BillDetail_List[[#This Row],[Time Allowed]]*BillDetail_List[[#This Row],[FE Rate Allowed]],"")</f>
        <v>11.100000000000001</v>
      </c>
      <c r="U66" s="229"/>
      <c r="V66" s="228">
        <f>BillDetail_List[[#This Row],[Disbs Claimed]]</f>
        <v>0</v>
      </c>
      <c r="W66" s="227">
        <f>IFERROR((BillDetail_List[[#This Row],[Profit Costs Claimed]]+BillDetail_List[[#This Row],[Disbs Claimed]])*BillDetail_List[[#This Row],[VAT Rate]],"")</f>
        <v>2.2200000000000002</v>
      </c>
      <c r="X66" s="228">
        <f>IFERROR(IF(_xlfn.ISFORMULA(W66),(BillDetail_List[[#This Row],[Profit Costs Allowed]]+BillDetail_List[[#This Row],[Disbs Allowed]])*BillDetail_List[[#This Row],[VAT Rate]],W66),"")</f>
        <v>2.2200000000000002</v>
      </c>
      <c r="Y66" s="224"/>
      <c r="Z66" s="221" t="str">
        <f>IFERROR(VLOOKUP(BillDetail_List[[#This Row],[Finding Code]],Findings_Table[],2,FALSE), " ")</f>
        <v xml:space="preserve"> </v>
      </c>
      <c r="AA66" s="221">
        <f>IFERROR(VLOOKUP(BillDetail_List[[#This Row],[Activity Code]],ActivityCodeList,4,FALSE), " ")</f>
        <v>9</v>
      </c>
    </row>
    <row r="67" spans="1:27" ht="51" x14ac:dyDescent="0.2">
      <c r="A67" s="219">
        <v>66</v>
      </c>
      <c r="B67" s="219" t="s">
        <v>14</v>
      </c>
      <c r="C67" s="220">
        <v>44084</v>
      </c>
      <c r="D67" s="219" t="s">
        <v>282</v>
      </c>
      <c r="E67" s="219"/>
      <c r="F67" s="219" t="s">
        <v>130</v>
      </c>
      <c r="G67" s="221" t="str">
        <f>IFERROR(VLOOKUP(BillDetail_List[[#This Row],[Activity Code]],ActivityCodeList,2,FALSE), "")</f>
        <v>Plan, Prepare, Draft, Review</v>
      </c>
      <c r="H67" s="219"/>
      <c r="I67" s="221" t="str">
        <f>IFERROR(VLOOKUP(BillDetail_List[[#This Row],[Expense Code]],ExpenseCodeList,2,FALSE), "")</f>
        <v/>
      </c>
      <c r="J67" s="222">
        <v>3</v>
      </c>
      <c r="K67" s="223">
        <v>2.7</v>
      </c>
      <c r="L67" s="219" t="s">
        <v>206</v>
      </c>
      <c r="M67" s="224" t="str">
        <f>BillDetail_List[[#This Row],[FE Claimed]]</f>
        <v>JKL</v>
      </c>
      <c r="N67" s="225">
        <f>IFERROR(VLOOKUP(BillDetail_List[[#This Row],[FE Claimed]],LTM_List[],6,FALSE),0)</f>
        <v>111</v>
      </c>
      <c r="O67" s="225">
        <f>IFERROR(VLOOKUP(BillDetail_List[[#This Row],[FE Allowed]],LTM_List[],7,FALSE),0)</f>
        <v>111</v>
      </c>
      <c r="P67" s="221" t="str">
        <f>IFERROR(VLOOKUP(BillDetail_List[[#This Row],[FE Claimed]],LTM_List[],4,FALSE),"")</f>
        <v>D</v>
      </c>
      <c r="Q67" s="221" t="str">
        <f>IFERROR(VLOOKUP(BillDetail_List[[#This Row],[FE Allowed]],LTM_List[],4,FALSE),"")</f>
        <v>D</v>
      </c>
      <c r="R67" s="226">
        <f>IFERROR(VLOOKUP(BillDetail_List[[#This Row],[Part ID]],Funding_List[],3,FALSE),"")</f>
        <v>0.2</v>
      </c>
      <c r="S67" s="227">
        <f>IFERROR(BillDetail_List[[#This Row],[Time Claimed]]*BillDetail_List[[#This Row],[FE Rate Claimed]],"")</f>
        <v>333</v>
      </c>
      <c r="T67" s="228">
        <f>IFERROR(BillDetail_List[[#This Row],[Time Allowed]]*BillDetail_List[[#This Row],[FE Rate Allowed]],"")</f>
        <v>299.70000000000005</v>
      </c>
      <c r="U67" s="229"/>
      <c r="V67" s="228">
        <f>BillDetail_List[[#This Row],[Disbs Claimed]]</f>
        <v>0</v>
      </c>
      <c r="W67" s="227">
        <f>IFERROR((BillDetail_List[[#This Row],[Profit Costs Claimed]]+BillDetail_List[[#This Row],[Disbs Claimed]])*BillDetail_List[[#This Row],[VAT Rate]],"")</f>
        <v>66.600000000000009</v>
      </c>
      <c r="X67" s="228">
        <f>IFERROR(IF(_xlfn.ISFORMULA(W67),(BillDetail_List[[#This Row],[Profit Costs Allowed]]+BillDetail_List[[#This Row],[Disbs Allowed]])*BillDetail_List[[#This Row],[VAT Rate]],W67),"")</f>
        <v>59.940000000000012</v>
      </c>
      <c r="Y67" s="224" t="s">
        <v>481</v>
      </c>
      <c r="Z67" s="221" t="str">
        <f>IFERROR(VLOOKUP(BillDetail_List[[#This Row],[Finding Code]],Findings_Table[],2,FALSE), " ")</f>
        <v>As reasonable</v>
      </c>
      <c r="AA67" s="221">
        <f>IFERROR(VLOOKUP(BillDetail_List[[#This Row],[Activity Code]],ActivityCodeList,4,FALSE), " ")</f>
        <v>9</v>
      </c>
    </row>
    <row r="68" spans="1:27" ht="25.5" x14ac:dyDescent="0.2">
      <c r="A68" s="219">
        <v>67</v>
      </c>
      <c r="B68" s="219" t="s">
        <v>14</v>
      </c>
      <c r="C68" s="220">
        <v>44085</v>
      </c>
      <c r="D68" s="219" t="s">
        <v>283</v>
      </c>
      <c r="E68" s="219"/>
      <c r="F68" s="219" t="s">
        <v>130</v>
      </c>
      <c r="G68" s="221" t="str">
        <f>IFERROR(VLOOKUP(BillDetail_List[[#This Row],[Activity Code]],ActivityCodeList,2,FALSE), "")</f>
        <v>Plan, Prepare, Draft, Review</v>
      </c>
      <c r="H68" s="219"/>
      <c r="I68" s="221" t="str">
        <f>IFERROR(VLOOKUP(BillDetail_List[[#This Row],[Expense Code]],ExpenseCodeList,2,FALSE), "")</f>
        <v/>
      </c>
      <c r="J68" s="222">
        <v>0.1</v>
      </c>
      <c r="K68" s="223">
        <f>BillDetail_List[[#This Row],[Time Claimed]]</f>
        <v>0.1</v>
      </c>
      <c r="L68" s="219" t="s">
        <v>206</v>
      </c>
      <c r="M68" s="224" t="str">
        <f>BillDetail_List[[#This Row],[FE Claimed]]</f>
        <v>JKL</v>
      </c>
      <c r="N68" s="225">
        <f>IFERROR(VLOOKUP(BillDetail_List[[#This Row],[FE Claimed]],LTM_List[],6,FALSE),0)</f>
        <v>111</v>
      </c>
      <c r="O68" s="225">
        <f>IFERROR(VLOOKUP(BillDetail_List[[#This Row],[FE Allowed]],LTM_List[],7,FALSE),0)</f>
        <v>111</v>
      </c>
      <c r="P68" s="221" t="str">
        <f>IFERROR(VLOOKUP(BillDetail_List[[#This Row],[FE Claimed]],LTM_List[],4,FALSE),"")</f>
        <v>D</v>
      </c>
      <c r="Q68" s="221" t="str">
        <f>IFERROR(VLOOKUP(BillDetail_List[[#This Row],[FE Allowed]],LTM_List[],4,FALSE),"")</f>
        <v>D</v>
      </c>
      <c r="R68" s="226">
        <f>IFERROR(VLOOKUP(BillDetail_List[[#This Row],[Part ID]],Funding_List[],3,FALSE),"")</f>
        <v>0.2</v>
      </c>
      <c r="S68" s="227">
        <f>IFERROR(BillDetail_List[[#This Row],[Time Claimed]]*BillDetail_List[[#This Row],[FE Rate Claimed]],"")</f>
        <v>11.100000000000001</v>
      </c>
      <c r="T68" s="228">
        <f>IFERROR(BillDetail_List[[#This Row],[Time Allowed]]*BillDetail_List[[#This Row],[FE Rate Allowed]],"")</f>
        <v>11.100000000000001</v>
      </c>
      <c r="U68" s="229"/>
      <c r="V68" s="228">
        <f>BillDetail_List[[#This Row],[Disbs Claimed]]</f>
        <v>0</v>
      </c>
      <c r="W68" s="227">
        <f>IFERROR((BillDetail_List[[#This Row],[Profit Costs Claimed]]+BillDetail_List[[#This Row],[Disbs Claimed]])*BillDetail_List[[#This Row],[VAT Rate]],"")</f>
        <v>2.2200000000000002</v>
      </c>
      <c r="X68" s="228">
        <f>IFERROR(IF(_xlfn.ISFORMULA(W68),(BillDetail_List[[#This Row],[Profit Costs Allowed]]+BillDetail_List[[#This Row],[Disbs Allowed]])*BillDetail_List[[#This Row],[VAT Rate]],W68),"")</f>
        <v>2.2200000000000002</v>
      </c>
      <c r="Y68" s="224"/>
      <c r="Z68" s="221" t="str">
        <f>IFERROR(VLOOKUP(BillDetail_List[[#This Row],[Finding Code]],Findings_Table[],2,FALSE), " ")</f>
        <v xml:space="preserve"> </v>
      </c>
      <c r="AA68" s="221">
        <f>IFERROR(VLOOKUP(BillDetail_List[[#This Row],[Activity Code]],ActivityCodeList,4,FALSE), " ")</f>
        <v>9</v>
      </c>
    </row>
    <row r="69" spans="1:27" ht="51" x14ac:dyDescent="0.2">
      <c r="A69" s="219">
        <v>68</v>
      </c>
      <c r="B69" s="219" t="s">
        <v>14</v>
      </c>
      <c r="C69" s="220">
        <v>44085</v>
      </c>
      <c r="D69" s="219" t="s">
        <v>284</v>
      </c>
      <c r="E69" s="219"/>
      <c r="F69" s="219" t="s">
        <v>130</v>
      </c>
      <c r="G69" s="221" t="str">
        <f>IFERROR(VLOOKUP(BillDetail_List[[#This Row],[Activity Code]],ActivityCodeList,2,FALSE), "")</f>
        <v>Plan, Prepare, Draft, Review</v>
      </c>
      <c r="H69" s="219"/>
      <c r="I69" s="221" t="str">
        <f>IFERROR(VLOOKUP(BillDetail_List[[#This Row],[Expense Code]],ExpenseCodeList,2,FALSE), "")</f>
        <v/>
      </c>
      <c r="J69" s="222">
        <v>0.2</v>
      </c>
      <c r="K69" s="223">
        <v>0</v>
      </c>
      <c r="L69" s="219" t="s">
        <v>206</v>
      </c>
      <c r="M69" s="224" t="str">
        <f>BillDetail_List[[#This Row],[FE Claimed]]</f>
        <v>JKL</v>
      </c>
      <c r="N69" s="225">
        <f>IFERROR(VLOOKUP(BillDetail_List[[#This Row],[FE Claimed]],LTM_List[],6,FALSE),0)</f>
        <v>111</v>
      </c>
      <c r="O69" s="225">
        <f>IFERROR(VLOOKUP(BillDetail_List[[#This Row],[FE Allowed]],LTM_List[],7,FALSE),0)</f>
        <v>111</v>
      </c>
      <c r="P69" s="221" t="str">
        <f>IFERROR(VLOOKUP(BillDetail_List[[#This Row],[FE Claimed]],LTM_List[],4,FALSE),"")</f>
        <v>D</v>
      </c>
      <c r="Q69" s="221" t="str">
        <f>IFERROR(VLOOKUP(BillDetail_List[[#This Row],[FE Allowed]],LTM_List[],4,FALSE),"")</f>
        <v>D</v>
      </c>
      <c r="R69" s="226">
        <f>IFERROR(VLOOKUP(BillDetail_List[[#This Row],[Part ID]],Funding_List[],3,FALSE),"")</f>
        <v>0.2</v>
      </c>
      <c r="S69" s="227">
        <f>IFERROR(BillDetail_List[[#This Row],[Time Claimed]]*BillDetail_List[[#This Row],[FE Rate Claimed]],"")</f>
        <v>22.200000000000003</v>
      </c>
      <c r="T69" s="228">
        <f>IFERROR(BillDetail_List[[#This Row],[Time Allowed]]*BillDetail_List[[#This Row],[FE Rate Allowed]],"")</f>
        <v>0</v>
      </c>
      <c r="U69" s="229"/>
      <c r="V69" s="228">
        <f>BillDetail_List[[#This Row],[Disbs Claimed]]</f>
        <v>0</v>
      </c>
      <c r="W69" s="227">
        <f>IFERROR((BillDetail_List[[#This Row],[Profit Costs Claimed]]+BillDetail_List[[#This Row],[Disbs Claimed]])*BillDetail_List[[#This Row],[VAT Rate]],"")</f>
        <v>4.4400000000000004</v>
      </c>
      <c r="X69" s="228">
        <f>IFERROR(IF(_xlfn.ISFORMULA(W69),(BillDetail_List[[#This Row],[Profit Costs Allowed]]+BillDetail_List[[#This Row],[Disbs Allowed]])*BillDetail_List[[#This Row],[VAT Rate]],W69),"")</f>
        <v>0</v>
      </c>
      <c r="Y69" s="224" t="s">
        <v>505</v>
      </c>
      <c r="Z69" s="221" t="str">
        <f>IFERROR(VLOOKUP(BillDetail_List[[#This Row],[Finding Code]],Findings_Table[],2,FALSE), " ")</f>
        <v>Overheads</v>
      </c>
      <c r="AA69" s="221">
        <f>IFERROR(VLOOKUP(BillDetail_List[[#This Row],[Activity Code]],ActivityCodeList,4,FALSE), " ")</f>
        <v>9</v>
      </c>
    </row>
    <row r="70" spans="1:27" ht="38.25" x14ac:dyDescent="0.2">
      <c r="A70" s="219">
        <v>69</v>
      </c>
      <c r="B70" s="219" t="s">
        <v>14</v>
      </c>
      <c r="C70" s="220">
        <v>44088</v>
      </c>
      <c r="D70" s="219" t="s">
        <v>285</v>
      </c>
      <c r="E70" s="219" t="s">
        <v>219</v>
      </c>
      <c r="F70" s="219" t="s">
        <v>123</v>
      </c>
      <c r="G70" s="221" t="str">
        <f>IFERROR(VLOOKUP(BillDetail_List[[#This Row],[Activity Code]],ActivityCodeList,2,FALSE), "")</f>
        <v>Timed Telephone Calls</v>
      </c>
      <c r="H70" s="219"/>
      <c r="I70" s="221" t="str">
        <f>IFERROR(VLOOKUP(BillDetail_List[[#This Row],[Expense Code]],ExpenseCodeList,2,FALSE), "")</f>
        <v/>
      </c>
      <c r="J70" s="222">
        <v>0.9</v>
      </c>
      <c r="K70" s="223">
        <f>BillDetail_List[[#This Row],[Time Claimed]]</f>
        <v>0.9</v>
      </c>
      <c r="L70" s="219" t="s">
        <v>196</v>
      </c>
      <c r="M70" s="224" t="str">
        <f>BillDetail_List[[#This Row],[FE Claimed]]</f>
        <v>ABC</v>
      </c>
      <c r="N70" s="225">
        <f>IFERROR(VLOOKUP(BillDetail_List[[#This Row],[FE Claimed]],LTM_List[],6,FALSE),0)</f>
        <v>177</v>
      </c>
      <c r="O70" s="225">
        <f>IFERROR(VLOOKUP(BillDetail_List[[#This Row],[FE Allowed]],LTM_List[],7,FALSE),0)</f>
        <v>146</v>
      </c>
      <c r="P70" s="221" t="str">
        <f>IFERROR(VLOOKUP(BillDetail_List[[#This Row],[FE Claimed]],LTM_List[],4,FALSE),"")</f>
        <v>B</v>
      </c>
      <c r="Q70" s="221" t="str">
        <f>IFERROR(VLOOKUP(BillDetail_List[[#This Row],[FE Allowed]],LTM_List[],4,FALSE),"")</f>
        <v>B</v>
      </c>
      <c r="R70" s="226">
        <f>IFERROR(VLOOKUP(BillDetail_List[[#This Row],[Part ID]],Funding_List[],3,FALSE),"")</f>
        <v>0.2</v>
      </c>
      <c r="S70" s="227">
        <f>IFERROR(BillDetail_List[[#This Row],[Time Claimed]]*BillDetail_List[[#This Row],[FE Rate Claimed]],"")</f>
        <v>159.30000000000001</v>
      </c>
      <c r="T70" s="228">
        <f>IFERROR(BillDetail_List[[#This Row],[Time Allowed]]*BillDetail_List[[#This Row],[FE Rate Allowed]],"")</f>
        <v>131.4</v>
      </c>
      <c r="U70" s="229"/>
      <c r="V70" s="228">
        <f>BillDetail_List[[#This Row],[Disbs Claimed]]</f>
        <v>0</v>
      </c>
      <c r="W70" s="227">
        <f>IFERROR((BillDetail_List[[#This Row],[Profit Costs Claimed]]+BillDetail_List[[#This Row],[Disbs Claimed]])*BillDetail_List[[#This Row],[VAT Rate]],"")</f>
        <v>31.860000000000003</v>
      </c>
      <c r="X70" s="228">
        <f>IFERROR(IF(_xlfn.ISFORMULA(W70),(BillDetail_List[[#This Row],[Profit Costs Allowed]]+BillDetail_List[[#This Row],[Disbs Allowed]])*BillDetail_List[[#This Row],[VAT Rate]],W70),"")</f>
        <v>26.28</v>
      </c>
      <c r="Y70" s="224"/>
      <c r="Z70" s="221" t="str">
        <f>IFERROR(VLOOKUP(BillDetail_List[[#This Row],[Finding Code]],Findings_Table[],2,FALSE), " ")</f>
        <v xml:space="preserve"> </v>
      </c>
      <c r="AA70" s="221">
        <f>IFERROR(VLOOKUP(BillDetail_List[[#This Row],[Activity Code]],ActivityCodeList,4,FALSE), " ")</f>
        <v>2</v>
      </c>
    </row>
    <row r="71" spans="1:27" ht="38.25" x14ac:dyDescent="0.2">
      <c r="A71" s="219">
        <v>70</v>
      </c>
      <c r="B71" s="219" t="s">
        <v>14</v>
      </c>
      <c r="C71" s="220">
        <v>44088</v>
      </c>
      <c r="D71" s="219" t="s">
        <v>286</v>
      </c>
      <c r="E71" s="219"/>
      <c r="F71" s="219" t="s">
        <v>130</v>
      </c>
      <c r="G71" s="221" t="str">
        <f>IFERROR(VLOOKUP(BillDetail_List[[#This Row],[Activity Code]],ActivityCodeList,2,FALSE), "")</f>
        <v>Plan, Prepare, Draft, Review</v>
      </c>
      <c r="H71" s="219"/>
      <c r="I71" s="221" t="str">
        <f>IFERROR(VLOOKUP(BillDetail_List[[#This Row],[Expense Code]],ExpenseCodeList,2,FALSE), "")</f>
        <v/>
      </c>
      <c r="J71" s="222">
        <v>0.1</v>
      </c>
      <c r="K71" s="223">
        <f>BillDetail_List[[#This Row],[Time Claimed]]</f>
        <v>0.1</v>
      </c>
      <c r="L71" s="219" t="s">
        <v>206</v>
      </c>
      <c r="M71" s="224" t="str">
        <f>BillDetail_List[[#This Row],[FE Claimed]]</f>
        <v>JKL</v>
      </c>
      <c r="N71" s="225">
        <f>IFERROR(VLOOKUP(BillDetail_List[[#This Row],[FE Claimed]],LTM_List[],6,FALSE),0)</f>
        <v>111</v>
      </c>
      <c r="O71" s="225">
        <f>IFERROR(VLOOKUP(BillDetail_List[[#This Row],[FE Allowed]],LTM_List[],7,FALSE),0)</f>
        <v>111</v>
      </c>
      <c r="P71" s="221" t="str">
        <f>IFERROR(VLOOKUP(BillDetail_List[[#This Row],[FE Claimed]],LTM_List[],4,FALSE),"")</f>
        <v>D</v>
      </c>
      <c r="Q71" s="221" t="str">
        <f>IFERROR(VLOOKUP(BillDetail_List[[#This Row],[FE Allowed]],LTM_List[],4,FALSE),"")</f>
        <v>D</v>
      </c>
      <c r="R71" s="226">
        <f>IFERROR(VLOOKUP(BillDetail_List[[#This Row],[Part ID]],Funding_List[],3,FALSE),"")</f>
        <v>0.2</v>
      </c>
      <c r="S71" s="227">
        <f>IFERROR(BillDetail_List[[#This Row],[Time Claimed]]*BillDetail_List[[#This Row],[FE Rate Claimed]],"")</f>
        <v>11.100000000000001</v>
      </c>
      <c r="T71" s="228">
        <f>IFERROR(BillDetail_List[[#This Row],[Time Allowed]]*BillDetail_List[[#This Row],[FE Rate Allowed]],"")</f>
        <v>11.100000000000001</v>
      </c>
      <c r="U71" s="229"/>
      <c r="V71" s="228">
        <f>BillDetail_List[[#This Row],[Disbs Claimed]]</f>
        <v>0</v>
      </c>
      <c r="W71" s="227">
        <f>IFERROR((BillDetail_List[[#This Row],[Profit Costs Claimed]]+BillDetail_List[[#This Row],[Disbs Claimed]])*BillDetail_List[[#This Row],[VAT Rate]],"")</f>
        <v>2.2200000000000002</v>
      </c>
      <c r="X71" s="228">
        <f>IFERROR(IF(_xlfn.ISFORMULA(W71),(BillDetail_List[[#This Row],[Profit Costs Allowed]]+BillDetail_List[[#This Row],[Disbs Allowed]])*BillDetail_List[[#This Row],[VAT Rate]],W71),"")</f>
        <v>2.2200000000000002</v>
      </c>
      <c r="Y71" s="224"/>
      <c r="Z71" s="221" t="str">
        <f>IFERROR(VLOOKUP(BillDetail_List[[#This Row],[Finding Code]],Findings_Table[],2,FALSE), " ")</f>
        <v xml:space="preserve"> </v>
      </c>
      <c r="AA71" s="221">
        <f>IFERROR(VLOOKUP(BillDetail_List[[#This Row],[Activity Code]],ActivityCodeList,4,FALSE), " ")</f>
        <v>9</v>
      </c>
    </row>
    <row r="72" spans="1:27" ht="38.25" x14ac:dyDescent="0.2">
      <c r="A72" s="219">
        <v>71</v>
      </c>
      <c r="B72" s="219" t="s">
        <v>14</v>
      </c>
      <c r="C72" s="220">
        <v>44088</v>
      </c>
      <c r="D72" s="219" t="s">
        <v>287</v>
      </c>
      <c r="E72" s="219"/>
      <c r="F72" s="219" t="s">
        <v>130</v>
      </c>
      <c r="G72" s="221" t="str">
        <f>IFERROR(VLOOKUP(BillDetail_List[[#This Row],[Activity Code]],ActivityCodeList,2,FALSE), "")</f>
        <v>Plan, Prepare, Draft, Review</v>
      </c>
      <c r="H72" s="219"/>
      <c r="I72" s="221" t="str">
        <f>IFERROR(VLOOKUP(BillDetail_List[[#This Row],[Expense Code]],ExpenseCodeList,2,FALSE), "")</f>
        <v/>
      </c>
      <c r="J72" s="222">
        <v>0.1</v>
      </c>
      <c r="K72" s="223">
        <f>BillDetail_List[[#This Row],[Time Claimed]]</f>
        <v>0.1</v>
      </c>
      <c r="L72" s="219" t="s">
        <v>206</v>
      </c>
      <c r="M72" s="224" t="str">
        <f>BillDetail_List[[#This Row],[FE Claimed]]</f>
        <v>JKL</v>
      </c>
      <c r="N72" s="225">
        <f>IFERROR(VLOOKUP(BillDetail_List[[#This Row],[FE Claimed]],LTM_List[],6,FALSE),0)</f>
        <v>111</v>
      </c>
      <c r="O72" s="225">
        <f>IFERROR(VLOOKUP(BillDetail_List[[#This Row],[FE Allowed]],LTM_List[],7,FALSE),0)</f>
        <v>111</v>
      </c>
      <c r="P72" s="221" t="str">
        <f>IFERROR(VLOOKUP(BillDetail_List[[#This Row],[FE Claimed]],LTM_List[],4,FALSE),"")</f>
        <v>D</v>
      </c>
      <c r="Q72" s="221" t="str">
        <f>IFERROR(VLOOKUP(BillDetail_List[[#This Row],[FE Allowed]],LTM_List[],4,FALSE),"")</f>
        <v>D</v>
      </c>
      <c r="R72" s="226">
        <f>IFERROR(VLOOKUP(BillDetail_List[[#This Row],[Part ID]],Funding_List[],3,FALSE),"")</f>
        <v>0.2</v>
      </c>
      <c r="S72" s="227">
        <f>IFERROR(BillDetail_List[[#This Row],[Time Claimed]]*BillDetail_List[[#This Row],[FE Rate Claimed]],"")</f>
        <v>11.100000000000001</v>
      </c>
      <c r="T72" s="228">
        <f>IFERROR(BillDetail_List[[#This Row],[Time Allowed]]*BillDetail_List[[#This Row],[FE Rate Allowed]],"")</f>
        <v>11.100000000000001</v>
      </c>
      <c r="U72" s="229"/>
      <c r="V72" s="228">
        <f>BillDetail_List[[#This Row],[Disbs Claimed]]</f>
        <v>0</v>
      </c>
      <c r="W72" s="227">
        <f>IFERROR((BillDetail_List[[#This Row],[Profit Costs Claimed]]+BillDetail_List[[#This Row],[Disbs Claimed]])*BillDetail_List[[#This Row],[VAT Rate]],"")</f>
        <v>2.2200000000000002</v>
      </c>
      <c r="X72" s="228">
        <f>IFERROR(IF(_xlfn.ISFORMULA(W72),(BillDetail_List[[#This Row],[Profit Costs Allowed]]+BillDetail_List[[#This Row],[Disbs Allowed]])*BillDetail_List[[#This Row],[VAT Rate]],W72),"")</f>
        <v>2.2200000000000002</v>
      </c>
      <c r="Y72" s="224"/>
      <c r="Z72" s="221" t="str">
        <f>IFERROR(VLOOKUP(BillDetail_List[[#This Row],[Finding Code]],Findings_Table[],2,FALSE), " ")</f>
        <v xml:space="preserve"> </v>
      </c>
      <c r="AA72" s="221">
        <f>IFERROR(VLOOKUP(BillDetail_List[[#This Row],[Activity Code]],ActivityCodeList,4,FALSE), " ")</f>
        <v>9</v>
      </c>
    </row>
    <row r="73" spans="1:27" ht="38.25" x14ac:dyDescent="0.2">
      <c r="A73" s="219">
        <v>72</v>
      </c>
      <c r="B73" s="219" t="s">
        <v>14</v>
      </c>
      <c r="C73" s="220">
        <v>44088</v>
      </c>
      <c r="D73" s="219" t="s">
        <v>288</v>
      </c>
      <c r="E73" s="219"/>
      <c r="F73" s="219" t="s">
        <v>130</v>
      </c>
      <c r="G73" s="221" t="str">
        <f>IFERROR(VLOOKUP(BillDetail_List[[#This Row],[Activity Code]],ActivityCodeList,2,FALSE), "")</f>
        <v>Plan, Prepare, Draft, Review</v>
      </c>
      <c r="H73" s="219"/>
      <c r="I73" s="221" t="str">
        <f>IFERROR(VLOOKUP(BillDetail_List[[#This Row],[Expense Code]],ExpenseCodeList,2,FALSE), "")</f>
        <v/>
      </c>
      <c r="J73" s="222">
        <v>0.1</v>
      </c>
      <c r="K73" s="223">
        <f>BillDetail_List[[#This Row],[Time Claimed]]</f>
        <v>0.1</v>
      </c>
      <c r="L73" s="219" t="s">
        <v>206</v>
      </c>
      <c r="M73" s="224" t="str">
        <f>BillDetail_List[[#This Row],[FE Claimed]]</f>
        <v>JKL</v>
      </c>
      <c r="N73" s="225">
        <f>IFERROR(VLOOKUP(BillDetail_List[[#This Row],[FE Claimed]],LTM_List[],6,FALSE),0)</f>
        <v>111</v>
      </c>
      <c r="O73" s="225">
        <f>IFERROR(VLOOKUP(BillDetail_List[[#This Row],[FE Allowed]],LTM_List[],7,FALSE),0)</f>
        <v>111</v>
      </c>
      <c r="P73" s="221" t="str">
        <f>IFERROR(VLOOKUP(BillDetail_List[[#This Row],[FE Claimed]],LTM_List[],4,FALSE),"")</f>
        <v>D</v>
      </c>
      <c r="Q73" s="221" t="str">
        <f>IFERROR(VLOOKUP(BillDetail_List[[#This Row],[FE Allowed]],LTM_List[],4,FALSE),"")</f>
        <v>D</v>
      </c>
      <c r="R73" s="226">
        <f>IFERROR(VLOOKUP(BillDetail_List[[#This Row],[Part ID]],Funding_List[],3,FALSE),"")</f>
        <v>0.2</v>
      </c>
      <c r="S73" s="227">
        <f>IFERROR(BillDetail_List[[#This Row],[Time Claimed]]*BillDetail_List[[#This Row],[FE Rate Claimed]],"")</f>
        <v>11.100000000000001</v>
      </c>
      <c r="T73" s="228">
        <f>IFERROR(BillDetail_List[[#This Row],[Time Allowed]]*BillDetail_List[[#This Row],[FE Rate Allowed]],"")</f>
        <v>11.100000000000001</v>
      </c>
      <c r="U73" s="229"/>
      <c r="V73" s="228">
        <f>BillDetail_List[[#This Row],[Disbs Claimed]]</f>
        <v>0</v>
      </c>
      <c r="W73" s="227">
        <f>IFERROR((BillDetail_List[[#This Row],[Profit Costs Claimed]]+BillDetail_List[[#This Row],[Disbs Claimed]])*BillDetail_List[[#This Row],[VAT Rate]],"")</f>
        <v>2.2200000000000002</v>
      </c>
      <c r="X73" s="228">
        <f>IFERROR(IF(_xlfn.ISFORMULA(W73),(BillDetail_List[[#This Row],[Profit Costs Allowed]]+BillDetail_List[[#This Row],[Disbs Allowed]])*BillDetail_List[[#This Row],[VAT Rate]],W73),"")</f>
        <v>2.2200000000000002</v>
      </c>
      <c r="Y73" s="224"/>
      <c r="Z73" s="221" t="str">
        <f>IFERROR(VLOOKUP(BillDetail_List[[#This Row],[Finding Code]],Findings_Table[],2,FALSE), " ")</f>
        <v xml:space="preserve"> </v>
      </c>
      <c r="AA73" s="221">
        <f>IFERROR(VLOOKUP(BillDetail_List[[#This Row],[Activity Code]],ActivityCodeList,4,FALSE), " ")</f>
        <v>9</v>
      </c>
    </row>
    <row r="74" spans="1:27" ht="25.5" x14ac:dyDescent="0.2">
      <c r="A74" s="219">
        <v>73</v>
      </c>
      <c r="B74" s="219" t="s">
        <v>14</v>
      </c>
      <c r="C74" s="220">
        <v>44098</v>
      </c>
      <c r="D74" s="219" t="s">
        <v>289</v>
      </c>
      <c r="E74" s="219" t="s">
        <v>230</v>
      </c>
      <c r="F74" s="219" t="s">
        <v>34</v>
      </c>
      <c r="G74" s="221" t="str">
        <f>IFERROR(VLOOKUP(BillDetail_List[[#This Row],[Activity Code]],ActivityCodeList,2,FALSE), "")</f>
        <v>Arranging electronic payment</v>
      </c>
      <c r="H74" s="219"/>
      <c r="I74" s="221" t="str">
        <f>IFERROR(VLOOKUP(BillDetail_List[[#This Row],[Expense Code]],ExpenseCodeList,2,FALSE), "")</f>
        <v/>
      </c>
      <c r="J74" s="222">
        <v>0.05</v>
      </c>
      <c r="K74" s="223">
        <f>BillDetail_List[[#This Row],[Time Claimed]]</f>
        <v>0.05</v>
      </c>
      <c r="L74" s="219" t="s">
        <v>206</v>
      </c>
      <c r="M74" s="224" t="str">
        <f>BillDetail_List[[#This Row],[FE Claimed]]</f>
        <v>JKL</v>
      </c>
      <c r="N74" s="225">
        <f>IFERROR(VLOOKUP(BillDetail_List[[#This Row],[FE Claimed]],LTM_List[],6,FALSE),0)</f>
        <v>111</v>
      </c>
      <c r="O74" s="225">
        <f>IFERROR(VLOOKUP(BillDetail_List[[#This Row],[FE Allowed]],LTM_List[],7,FALSE),0)</f>
        <v>111</v>
      </c>
      <c r="P74" s="221" t="str">
        <f>IFERROR(VLOOKUP(BillDetail_List[[#This Row],[FE Claimed]],LTM_List[],4,FALSE),"")</f>
        <v>D</v>
      </c>
      <c r="Q74" s="221" t="str">
        <f>IFERROR(VLOOKUP(BillDetail_List[[#This Row],[FE Allowed]],LTM_List[],4,FALSE),"")</f>
        <v>D</v>
      </c>
      <c r="R74" s="226">
        <f>IFERROR(VLOOKUP(BillDetail_List[[#This Row],[Part ID]],Funding_List[],3,FALSE),"")</f>
        <v>0.2</v>
      </c>
      <c r="S74" s="227">
        <f>IFERROR(BillDetail_List[[#This Row],[Time Claimed]]*BillDetail_List[[#This Row],[FE Rate Claimed]],"")</f>
        <v>5.5500000000000007</v>
      </c>
      <c r="T74" s="228">
        <f>IFERROR(BillDetail_List[[#This Row],[Time Allowed]]*BillDetail_List[[#This Row],[FE Rate Allowed]],"")</f>
        <v>5.5500000000000007</v>
      </c>
      <c r="U74" s="229"/>
      <c r="V74" s="228">
        <f>BillDetail_List[[#This Row],[Disbs Claimed]]</f>
        <v>0</v>
      </c>
      <c r="W74" s="227">
        <f>IFERROR((BillDetail_List[[#This Row],[Profit Costs Claimed]]+BillDetail_List[[#This Row],[Disbs Claimed]])*BillDetail_List[[#This Row],[VAT Rate]],"")</f>
        <v>1.1100000000000001</v>
      </c>
      <c r="X74" s="228">
        <f>IFERROR(IF(_xlfn.ISFORMULA(W74),(BillDetail_List[[#This Row],[Profit Costs Allowed]]+BillDetail_List[[#This Row],[Disbs Allowed]])*BillDetail_List[[#This Row],[VAT Rate]],W74),"")</f>
        <v>1.1100000000000001</v>
      </c>
      <c r="Y74" s="224"/>
      <c r="Z74" s="221" t="str">
        <f>IFERROR(VLOOKUP(BillDetail_List[[#This Row],[Finding Code]],Findings_Table[],2,FALSE), " ")</f>
        <v xml:space="preserve"> </v>
      </c>
      <c r="AA74" s="221">
        <f>IFERROR(VLOOKUP(BillDetail_List[[#This Row],[Activity Code]],ActivityCodeList,4,FALSE), " ")</f>
        <v>10</v>
      </c>
    </row>
    <row r="75" spans="1:27" ht="76.5" x14ac:dyDescent="0.2">
      <c r="A75" s="219">
        <v>74</v>
      </c>
      <c r="B75" s="219" t="s">
        <v>14</v>
      </c>
      <c r="C75" s="220">
        <v>44098</v>
      </c>
      <c r="D75" s="219" t="s">
        <v>290</v>
      </c>
      <c r="E75" s="219" t="s">
        <v>264</v>
      </c>
      <c r="F75" s="219" t="s">
        <v>122</v>
      </c>
      <c r="G75" s="221" t="str">
        <f>IFERROR(VLOOKUP(BillDetail_List[[#This Row],[Activity Code]],ActivityCodeList,2,FALSE), "")</f>
        <v>Personal Attendances</v>
      </c>
      <c r="H75" s="219"/>
      <c r="I75" s="221" t="str">
        <f>IFERROR(VLOOKUP(BillDetail_List[[#This Row],[Expense Code]],ExpenseCodeList,2,FALSE), "")</f>
        <v/>
      </c>
      <c r="J75" s="222">
        <v>0.4</v>
      </c>
      <c r="K75" s="223">
        <f>BillDetail_List[[#This Row],[Time Claimed]]</f>
        <v>0.4</v>
      </c>
      <c r="L75" s="219" t="s">
        <v>206</v>
      </c>
      <c r="M75" s="224" t="str">
        <f>BillDetail_List[[#This Row],[FE Claimed]]</f>
        <v>JKL</v>
      </c>
      <c r="N75" s="225">
        <f>IFERROR(VLOOKUP(BillDetail_List[[#This Row],[FE Claimed]],LTM_List[],6,FALSE),0)</f>
        <v>111</v>
      </c>
      <c r="O75" s="225">
        <f>IFERROR(VLOOKUP(BillDetail_List[[#This Row],[FE Allowed]],LTM_List[],7,FALSE),0)</f>
        <v>111</v>
      </c>
      <c r="P75" s="221" t="str">
        <f>IFERROR(VLOOKUP(BillDetail_List[[#This Row],[FE Claimed]],LTM_List[],4,FALSE),"")</f>
        <v>D</v>
      </c>
      <c r="Q75" s="221" t="str">
        <f>IFERROR(VLOOKUP(BillDetail_List[[#This Row],[FE Allowed]],LTM_List[],4,FALSE),"")</f>
        <v>D</v>
      </c>
      <c r="R75" s="226">
        <f>IFERROR(VLOOKUP(BillDetail_List[[#This Row],[Part ID]],Funding_List[],3,FALSE),"")</f>
        <v>0.2</v>
      </c>
      <c r="S75" s="227">
        <f>IFERROR(BillDetail_List[[#This Row],[Time Claimed]]*BillDetail_List[[#This Row],[FE Rate Claimed]],"")</f>
        <v>44.400000000000006</v>
      </c>
      <c r="T75" s="228">
        <f>IFERROR(BillDetail_List[[#This Row],[Time Allowed]]*BillDetail_List[[#This Row],[FE Rate Allowed]],"")</f>
        <v>44.400000000000006</v>
      </c>
      <c r="U75" s="229"/>
      <c r="V75" s="228">
        <f>BillDetail_List[[#This Row],[Disbs Claimed]]</f>
        <v>0</v>
      </c>
      <c r="W75" s="227">
        <f>IFERROR((BillDetail_List[[#This Row],[Profit Costs Claimed]]+BillDetail_List[[#This Row],[Disbs Claimed]])*BillDetail_List[[#This Row],[VAT Rate]],"")</f>
        <v>8.8800000000000008</v>
      </c>
      <c r="X75" s="228">
        <f>IFERROR(IF(_xlfn.ISFORMULA(W75),(BillDetail_List[[#This Row],[Profit Costs Allowed]]+BillDetail_List[[#This Row],[Disbs Allowed]])*BillDetail_List[[#This Row],[VAT Rate]],W75),"")</f>
        <v>8.8800000000000008</v>
      </c>
      <c r="Y75" s="224"/>
      <c r="Z75" s="221" t="str">
        <f>IFERROR(VLOOKUP(BillDetail_List[[#This Row],[Finding Code]],Findings_Table[],2,FALSE), " ")</f>
        <v xml:space="preserve"> </v>
      </c>
      <c r="AA75" s="221">
        <f>IFERROR(VLOOKUP(BillDetail_List[[#This Row],[Activity Code]],ActivityCodeList,4,FALSE), " ")</f>
        <v>1</v>
      </c>
    </row>
    <row r="76" spans="1:27" ht="25.5" x14ac:dyDescent="0.2">
      <c r="A76" s="219">
        <v>75</v>
      </c>
      <c r="B76" s="219" t="s">
        <v>14</v>
      </c>
      <c r="C76" s="220">
        <v>44098</v>
      </c>
      <c r="D76" s="219" t="s">
        <v>271</v>
      </c>
      <c r="E76" s="219" t="s">
        <v>264</v>
      </c>
      <c r="F76" s="219" t="s">
        <v>128</v>
      </c>
      <c r="G76" s="221" t="str">
        <f>IFERROR(VLOOKUP(BillDetail_List[[#This Row],[Activity Code]],ActivityCodeList,2,FALSE), "")</f>
        <v>Billable travel and waiting time</v>
      </c>
      <c r="H76" s="219"/>
      <c r="I76" s="221" t="str">
        <f>IFERROR(VLOOKUP(BillDetail_List[[#This Row],[Expense Code]],ExpenseCodeList,2,FALSE), "")</f>
        <v/>
      </c>
      <c r="J76" s="222">
        <v>0.4</v>
      </c>
      <c r="K76" s="223">
        <f>BillDetail_List[[#This Row],[Time Claimed]]</f>
        <v>0.4</v>
      </c>
      <c r="L76" s="219" t="s">
        <v>211</v>
      </c>
      <c r="M76" s="224" t="str">
        <f>BillDetail_List[[#This Row],[FE Claimed]]</f>
        <v>IVP</v>
      </c>
      <c r="N76" s="225">
        <f>IFERROR(VLOOKUP(BillDetail_List[[#This Row],[FE Claimed]],LTM_List[],6,FALSE),0)</f>
        <v>55.5</v>
      </c>
      <c r="O76" s="225">
        <f>IFERROR(VLOOKUP(BillDetail_List[[#This Row],[FE Allowed]],LTM_List[],7,FALSE),0)</f>
        <v>55.5</v>
      </c>
      <c r="P76" s="221" t="str">
        <f>IFERROR(VLOOKUP(BillDetail_List[[#This Row],[FE Claimed]],LTM_List[],4,FALSE),"")</f>
        <v>D</v>
      </c>
      <c r="Q76" s="221" t="str">
        <f>IFERROR(VLOOKUP(BillDetail_List[[#This Row],[FE Allowed]],LTM_List[],4,FALSE),"")</f>
        <v>D</v>
      </c>
      <c r="R76" s="226">
        <f>IFERROR(VLOOKUP(BillDetail_List[[#This Row],[Part ID]],Funding_List[],3,FALSE),"")</f>
        <v>0.2</v>
      </c>
      <c r="S76" s="227">
        <f>IFERROR(BillDetail_List[[#This Row],[Time Claimed]]*BillDetail_List[[#This Row],[FE Rate Claimed]],"")</f>
        <v>22.200000000000003</v>
      </c>
      <c r="T76" s="228">
        <f>IFERROR(BillDetail_List[[#This Row],[Time Allowed]]*BillDetail_List[[#This Row],[FE Rate Allowed]],"")</f>
        <v>22.200000000000003</v>
      </c>
      <c r="U76" s="229"/>
      <c r="V76" s="228">
        <f>BillDetail_List[[#This Row],[Disbs Claimed]]</f>
        <v>0</v>
      </c>
      <c r="W76" s="227">
        <f>IFERROR((BillDetail_List[[#This Row],[Profit Costs Claimed]]+BillDetail_List[[#This Row],[Disbs Claimed]])*BillDetail_List[[#This Row],[VAT Rate]],"")</f>
        <v>4.4400000000000004</v>
      </c>
      <c r="X76" s="228">
        <f>IFERROR(IF(_xlfn.ISFORMULA(W76),(BillDetail_List[[#This Row],[Profit Costs Allowed]]+BillDetail_List[[#This Row],[Disbs Allowed]])*BillDetail_List[[#This Row],[VAT Rate]],W76),"")</f>
        <v>4.4400000000000004</v>
      </c>
      <c r="Y76" s="224"/>
      <c r="Z76" s="221" t="str">
        <f>IFERROR(VLOOKUP(BillDetail_List[[#This Row],[Finding Code]],Findings_Table[],2,FALSE), " ")</f>
        <v xml:space="preserve"> </v>
      </c>
      <c r="AA76" s="221">
        <f>IFERROR(VLOOKUP(BillDetail_List[[#This Row],[Activity Code]],ActivityCodeList,4,FALSE), " ")</f>
        <v>7</v>
      </c>
    </row>
    <row r="77" spans="1:27" ht="25.5" x14ac:dyDescent="0.2">
      <c r="A77" s="219">
        <v>76</v>
      </c>
      <c r="B77" s="219" t="s">
        <v>14</v>
      </c>
      <c r="C77" s="220">
        <v>44098</v>
      </c>
      <c r="D77" s="219" t="s">
        <v>291</v>
      </c>
      <c r="E77" s="219"/>
      <c r="F77" s="219" t="s">
        <v>130</v>
      </c>
      <c r="G77" s="221" t="str">
        <f>IFERROR(VLOOKUP(BillDetail_List[[#This Row],[Activity Code]],ActivityCodeList,2,FALSE), "")</f>
        <v>Plan, Prepare, Draft, Review</v>
      </c>
      <c r="H77" s="219"/>
      <c r="I77" s="221" t="str">
        <f>IFERROR(VLOOKUP(BillDetail_List[[#This Row],[Expense Code]],ExpenseCodeList,2,FALSE), "")</f>
        <v/>
      </c>
      <c r="J77" s="222">
        <v>0.1</v>
      </c>
      <c r="K77" s="223">
        <v>0</v>
      </c>
      <c r="L77" s="219" t="s">
        <v>206</v>
      </c>
      <c r="M77" s="224" t="str">
        <f>BillDetail_List[[#This Row],[FE Claimed]]</f>
        <v>JKL</v>
      </c>
      <c r="N77" s="225">
        <f>IFERROR(VLOOKUP(BillDetail_List[[#This Row],[FE Claimed]],LTM_List[],6,FALSE),0)</f>
        <v>111</v>
      </c>
      <c r="O77" s="225">
        <f>IFERROR(VLOOKUP(BillDetail_List[[#This Row],[FE Allowed]],LTM_List[],7,FALSE),0)</f>
        <v>111</v>
      </c>
      <c r="P77" s="221" t="str">
        <f>IFERROR(VLOOKUP(BillDetail_List[[#This Row],[FE Claimed]],LTM_List[],4,FALSE),"")</f>
        <v>D</v>
      </c>
      <c r="Q77" s="221" t="str">
        <f>IFERROR(VLOOKUP(BillDetail_List[[#This Row],[FE Allowed]],LTM_List[],4,FALSE),"")</f>
        <v>D</v>
      </c>
      <c r="R77" s="226">
        <f>IFERROR(VLOOKUP(BillDetail_List[[#This Row],[Part ID]],Funding_List[],3,FALSE),"")</f>
        <v>0.2</v>
      </c>
      <c r="S77" s="227">
        <f>IFERROR(BillDetail_List[[#This Row],[Time Claimed]]*BillDetail_List[[#This Row],[FE Rate Claimed]],"")</f>
        <v>11.100000000000001</v>
      </c>
      <c r="T77" s="228">
        <f>IFERROR(BillDetail_List[[#This Row],[Time Allowed]]*BillDetail_List[[#This Row],[FE Rate Allowed]],"")</f>
        <v>0</v>
      </c>
      <c r="U77" s="229"/>
      <c r="V77" s="228">
        <f>BillDetail_List[[#This Row],[Disbs Claimed]]</f>
        <v>0</v>
      </c>
      <c r="W77" s="227">
        <f>IFERROR((BillDetail_List[[#This Row],[Profit Costs Claimed]]+BillDetail_List[[#This Row],[Disbs Claimed]])*BillDetail_List[[#This Row],[VAT Rate]],"")</f>
        <v>2.2200000000000002</v>
      </c>
      <c r="X77" s="228">
        <f>IFERROR(IF(_xlfn.ISFORMULA(W77),(BillDetail_List[[#This Row],[Profit Costs Allowed]]+BillDetail_List[[#This Row],[Disbs Allowed]])*BillDetail_List[[#This Row],[VAT Rate]],W77),"")</f>
        <v>0</v>
      </c>
      <c r="Y77" s="224"/>
      <c r="Z77" s="221" t="s">
        <v>472</v>
      </c>
      <c r="AA77" s="221">
        <f>IFERROR(VLOOKUP(BillDetail_List[[#This Row],[Activity Code]],ActivityCodeList,4,FALSE), " ")</f>
        <v>9</v>
      </c>
    </row>
    <row r="78" spans="1:27" ht="38.25" x14ac:dyDescent="0.2">
      <c r="A78" s="219">
        <v>77</v>
      </c>
      <c r="B78" s="219" t="s">
        <v>14</v>
      </c>
      <c r="C78" s="220">
        <v>44098</v>
      </c>
      <c r="D78" s="219" t="s">
        <v>292</v>
      </c>
      <c r="E78" s="219"/>
      <c r="F78" s="219" t="s">
        <v>130</v>
      </c>
      <c r="G78" s="221" t="str">
        <f>IFERROR(VLOOKUP(BillDetail_List[[#This Row],[Activity Code]],ActivityCodeList,2,FALSE), "")</f>
        <v>Plan, Prepare, Draft, Review</v>
      </c>
      <c r="H78" s="219"/>
      <c r="I78" s="221" t="str">
        <f>IFERROR(VLOOKUP(BillDetail_List[[#This Row],[Expense Code]],ExpenseCodeList,2,FALSE), "")</f>
        <v/>
      </c>
      <c r="J78" s="222">
        <v>0.1</v>
      </c>
      <c r="K78" s="223">
        <f>BillDetail_List[[#This Row],[Time Claimed]]</f>
        <v>0.1</v>
      </c>
      <c r="L78" s="219" t="s">
        <v>206</v>
      </c>
      <c r="M78" s="224" t="str">
        <f>BillDetail_List[[#This Row],[FE Claimed]]</f>
        <v>JKL</v>
      </c>
      <c r="N78" s="225">
        <f>IFERROR(VLOOKUP(BillDetail_List[[#This Row],[FE Claimed]],LTM_List[],6,FALSE),0)</f>
        <v>111</v>
      </c>
      <c r="O78" s="225">
        <f>IFERROR(VLOOKUP(BillDetail_List[[#This Row],[FE Allowed]],LTM_List[],7,FALSE),0)</f>
        <v>111</v>
      </c>
      <c r="P78" s="221" t="str">
        <f>IFERROR(VLOOKUP(BillDetail_List[[#This Row],[FE Claimed]],LTM_List[],4,FALSE),"")</f>
        <v>D</v>
      </c>
      <c r="Q78" s="221" t="str">
        <f>IFERROR(VLOOKUP(BillDetail_List[[#This Row],[FE Allowed]],LTM_List[],4,FALSE),"")</f>
        <v>D</v>
      </c>
      <c r="R78" s="226">
        <f>IFERROR(VLOOKUP(BillDetail_List[[#This Row],[Part ID]],Funding_List[],3,FALSE),"")</f>
        <v>0.2</v>
      </c>
      <c r="S78" s="227">
        <f>IFERROR(BillDetail_List[[#This Row],[Time Claimed]]*BillDetail_List[[#This Row],[FE Rate Claimed]],"")</f>
        <v>11.100000000000001</v>
      </c>
      <c r="T78" s="228">
        <f>IFERROR(BillDetail_List[[#This Row],[Time Allowed]]*BillDetail_List[[#This Row],[FE Rate Allowed]],"")</f>
        <v>11.100000000000001</v>
      </c>
      <c r="U78" s="229"/>
      <c r="V78" s="228">
        <f>BillDetail_List[[#This Row],[Disbs Claimed]]</f>
        <v>0</v>
      </c>
      <c r="W78" s="227">
        <f>IFERROR((BillDetail_List[[#This Row],[Profit Costs Claimed]]+BillDetail_List[[#This Row],[Disbs Claimed]])*BillDetail_List[[#This Row],[VAT Rate]],"")</f>
        <v>2.2200000000000002</v>
      </c>
      <c r="X78" s="228">
        <f>IFERROR(IF(_xlfn.ISFORMULA(W78),(BillDetail_List[[#This Row],[Profit Costs Allowed]]+BillDetail_List[[#This Row],[Disbs Allowed]])*BillDetail_List[[#This Row],[VAT Rate]],W78),"")</f>
        <v>2.2200000000000002</v>
      </c>
      <c r="Y78" s="224"/>
      <c r="Z78" s="221" t="str">
        <f>IFERROR(VLOOKUP(BillDetail_List[[#This Row],[Finding Code]],Findings_Table[],2,FALSE), " ")</f>
        <v xml:space="preserve"> </v>
      </c>
      <c r="AA78" s="221">
        <f>IFERROR(VLOOKUP(BillDetail_List[[#This Row],[Activity Code]],ActivityCodeList,4,FALSE), " ")</f>
        <v>9</v>
      </c>
    </row>
    <row r="79" spans="1:27" ht="25.5" x14ac:dyDescent="0.2">
      <c r="A79" s="219">
        <v>78</v>
      </c>
      <c r="B79" s="219" t="s">
        <v>14</v>
      </c>
      <c r="C79" s="220">
        <v>44098</v>
      </c>
      <c r="D79" s="219" t="s">
        <v>293</v>
      </c>
      <c r="E79" s="219"/>
      <c r="F79" s="219" t="s">
        <v>130</v>
      </c>
      <c r="G79" s="221" t="str">
        <f>IFERROR(VLOOKUP(BillDetail_List[[#This Row],[Activity Code]],ActivityCodeList,2,FALSE), "")</f>
        <v>Plan, Prepare, Draft, Review</v>
      </c>
      <c r="H79" s="219"/>
      <c r="I79" s="221" t="str">
        <f>IFERROR(VLOOKUP(BillDetail_List[[#This Row],[Expense Code]],ExpenseCodeList,2,FALSE), "")</f>
        <v/>
      </c>
      <c r="J79" s="222">
        <v>0.1</v>
      </c>
      <c r="K79" s="223">
        <f>BillDetail_List[[#This Row],[Time Claimed]]</f>
        <v>0.1</v>
      </c>
      <c r="L79" s="219" t="s">
        <v>206</v>
      </c>
      <c r="M79" s="224" t="str">
        <f>BillDetail_List[[#This Row],[FE Claimed]]</f>
        <v>JKL</v>
      </c>
      <c r="N79" s="225">
        <f>IFERROR(VLOOKUP(BillDetail_List[[#This Row],[FE Claimed]],LTM_List[],6,FALSE),0)</f>
        <v>111</v>
      </c>
      <c r="O79" s="225">
        <f>IFERROR(VLOOKUP(BillDetail_List[[#This Row],[FE Allowed]],LTM_List[],7,FALSE),0)</f>
        <v>111</v>
      </c>
      <c r="P79" s="221" t="str">
        <f>IFERROR(VLOOKUP(BillDetail_List[[#This Row],[FE Claimed]],LTM_List[],4,FALSE),"")</f>
        <v>D</v>
      </c>
      <c r="Q79" s="221" t="str">
        <f>IFERROR(VLOOKUP(BillDetail_List[[#This Row],[FE Allowed]],LTM_List[],4,FALSE),"")</f>
        <v>D</v>
      </c>
      <c r="R79" s="226">
        <f>IFERROR(VLOOKUP(BillDetail_List[[#This Row],[Part ID]],Funding_List[],3,FALSE),"")</f>
        <v>0.2</v>
      </c>
      <c r="S79" s="227">
        <f>IFERROR(BillDetail_List[[#This Row],[Time Claimed]]*BillDetail_List[[#This Row],[FE Rate Claimed]],"")</f>
        <v>11.100000000000001</v>
      </c>
      <c r="T79" s="228">
        <f>IFERROR(BillDetail_List[[#This Row],[Time Allowed]]*BillDetail_List[[#This Row],[FE Rate Allowed]],"")</f>
        <v>11.100000000000001</v>
      </c>
      <c r="U79" s="229"/>
      <c r="V79" s="228">
        <f>BillDetail_List[[#This Row],[Disbs Claimed]]</f>
        <v>0</v>
      </c>
      <c r="W79" s="227">
        <f>IFERROR((BillDetail_List[[#This Row],[Profit Costs Claimed]]+BillDetail_List[[#This Row],[Disbs Claimed]])*BillDetail_List[[#This Row],[VAT Rate]],"")</f>
        <v>2.2200000000000002</v>
      </c>
      <c r="X79" s="228">
        <f>IFERROR(IF(_xlfn.ISFORMULA(W79),(BillDetail_List[[#This Row],[Profit Costs Allowed]]+BillDetail_List[[#This Row],[Disbs Allowed]])*BillDetail_List[[#This Row],[VAT Rate]],W79),"")</f>
        <v>2.2200000000000002</v>
      </c>
      <c r="Y79" s="224"/>
      <c r="Z79" s="221" t="str">
        <f>IFERROR(VLOOKUP(BillDetail_List[[#This Row],[Finding Code]],Findings_Table[],2,FALSE), " ")</f>
        <v xml:space="preserve"> </v>
      </c>
      <c r="AA79" s="221">
        <f>IFERROR(VLOOKUP(BillDetail_List[[#This Row],[Activity Code]],ActivityCodeList,4,FALSE), " ")</f>
        <v>9</v>
      </c>
    </row>
    <row r="80" spans="1:27" ht="25.5" x14ac:dyDescent="0.2">
      <c r="A80" s="219">
        <v>79</v>
      </c>
      <c r="B80" s="219" t="s">
        <v>14</v>
      </c>
      <c r="C80" s="220">
        <v>44103</v>
      </c>
      <c r="D80" s="219" t="s">
        <v>294</v>
      </c>
      <c r="E80" s="219"/>
      <c r="F80" s="219" t="s">
        <v>130</v>
      </c>
      <c r="G80" s="221" t="str">
        <f>IFERROR(VLOOKUP(BillDetail_List[[#This Row],[Activity Code]],ActivityCodeList,2,FALSE), "")</f>
        <v>Plan, Prepare, Draft, Review</v>
      </c>
      <c r="H80" s="219"/>
      <c r="I80" s="221" t="str">
        <f>IFERROR(VLOOKUP(BillDetail_List[[#This Row],[Expense Code]],ExpenseCodeList,2,FALSE), "")</f>
        <v/>
      </c>
      <c r="J80" s="222">
        <v>0.1</v>
      </c>
      <c r="K80" s="223">
        <f>BillDetail_List[[#This Row],[Time Claimed]]</f>
        <v>0.1</v>
      </c>
      <c r="L80" s="219" t="s">
        <v>206</v>
      </c>
      <c r="M80" s="224" t="str">
        <f>BillDetail_List[[#This Row],[FE Claimed]]</f>
        <v>JKL</v>
      </c>
      <c r="N80" s="225">
        <f>IFERROR(VLOOKUP(BillDetail_List[[#This Row],[FE Claimed]],LTM_List[],6,FALSE),0)</f>
        <v>111</v>
      </c>
      <c r="O80" s="225">
        <f>IFERROR(VLOOKUP(BillDetail_List[[#This Row],[FE Allowed]],LTM_List[],7,FALSE),0)</f>
        <v>111</v>
      </c>
      <c r="P80" s="221" t="str">
        <f>IFERROR(VLOOKUP(BillDetail_List[[#This Row],[FE Claimed]],LTM_List[],4,FALSE),"")</f>
        <v>D</v>
      </c>
      <c r="Q80" s="221" t="str">
        <f>IFERROR(VLOOKUP(BillDetail_List[[#This Row],[FE Allowed]],LTM_List[],4,FALSE),"")</f>
        <v>D</v>
      </c>
      <c r="R80" s="226">
        <f>IFERROR(VLOOKUP(BillDetail_List[[#This Row],[Part ID]],Funding_List[],3,FALSE),"")</f>
        <v>0.2</v>
      </c>
      <c r="S80" s="227">
        <f>IFERROR(BillDetail_List[[#This Row],[Time Claimed]]*BillDetail_List[[#This Row],[FE Rate Claimed]],"")</f>
        <v>11.100000000000001</v>
      </c>
      <c r="T80" s="228">
        <f>IFERROR(BillDetail_List[[#This Row],[Time Allowed]]*BillDetail_List[[#This Row],[FE Rate Allowed]],"")</f>
        <v>11.100000000000001</v>
      </c>
      <c r="U80" s="229"/>
      <c r="V80" s="228">
        <f>BillDetail_List[[#This Row],[Disbs Claimed]]</f>
        <v>0</v>
      </c>
      <c r="W80" s="227">
        <f>IFERROR((BillDetail_List[[#This Row],[Profit Costs Claimed]]+BillDetail_List[[#This Row],[Disbs Claimed]])*BillDetail_List[[#This Row],[VAT Rate]],"")</f>
        <v>2.2200000000000002</v>
      </c>
      <c r="X80" s="228">
        <f>IFERROR(IF(_xlfn.ISFORMULA(W80),(BillDetail_List[[#This Row],[Profit Costs Allowed]]+BillDetail_List[[#This Row],[Disbs Allowed]])*BillDetail_List[[#This Row],[VAT Rate]],W80),"")</f>
        <v>2.2200000000000002</v>
      </c>
      <c r="Y80" s="224"/>
      <c r="Z80" s="221" t="str">
        <f>IFERROR(VLOOKUP(BillDetail_List[[#This Row],[Finding Code]],Findings_Table[],2,FALSE), " ")</f>
        <v xml:space="preserve"> </v>
      </c>
      <c r="AA80" s="221">
        <f>IFERROR(VLOOKUP(BillDetail_List[[#This Row],[Activity Code]],ActivityCodeList,4,FALSE), " ")</f>
        <v>9</v>
      </c>
    </row>
    <row r="81" spans="1:27" x14ac:dyDescent="0.2">
      <c r="A81" s="219">
        <v>80</v>
      </c>
      <c r="B81" s="219" t="s">
        <v>14</v>
      </c>
      <c r="C81" s="220"/>
      <c r="D81" s="219" t="s">
        <v>295</v>
      </c>
      <c r="E81" s="219" t="s">
        <v>219</v>
      </c>
      <c r="F81" s="219" t="s">
        <v>124</v>
      </c>
      <c r="G81" s="221" t="str">
        <f>IFERROR(VLOOKUP(BillDetail_List[[#This Row],[Activity Code]],ActivityCodeList,2,FALSE), "")</f>
        <v>Telephone Calls</v>
      </c>
      <c r="H81" s="219"/>
      <c r="I81" s="221" t="str">
        <f>IFERROR(VLOOKUP(BillDetail_List[[#This Row],[Expense Code]],ExpenseCodeList,2,FALSE), "")</f>
        <v/>
      </c>
      <c r="J81" s="222">
        <v>0.7</v>
      </c>
      <c r="K81" s="223">
        <f>BillDetail_List[[#This Row],[Time Claimed]]</f>
        <v>0.7</v>
      </c>
      <c r="L81" s="219" t="s">
        <v>188</v>
      </c>
      <c r="M81" s="224" t="str">
        <f>BillDetail_List[[#This Row],[FE Claimed]]</f>
        <v>GHI</v>
      </c>
      <c r="N81" s="225">
        <f>IFERROR(VLOOKUP(BillDetail_List[[#This Row],[FE Claimed]],LTM_List[],6,FALSE),0)</f>
        <v>217</v>
      </c>
      <c r="O81" s="225">
        <f>IFERROR(VLOOKUP(BillDetail_List[[#This Row],[FE Allowed]],LTM_List[],7,FALSE),0)</f>
        <v>217</v>
      </c>
      <c r="P81" s="221" t="str">
        <f>IFERROR(VLOOKUP(BillDetail_List[[#This Row],[FE Claimed]],LTM_List[],4,FALSE),"")</f>
        <v>A</v>
      </c>
      <c r="Q81" s="221" t="str">
        <f>IFERROR(VLOOKUP(BillDetail_List[[#This Row],[FE Allowed]],LTM_List[],4,FALSE),"")</f>
        <v>A</v>
      </c>
      <c r="R81" s="226">
        <f>IFERROR(VLOOKUP(BillDetail_List[[#This Row],[Part ID]],Funding_List[],3,FALSE),"")</f>
        <v>0.2</v>
      </c>
      <c r="S81" s="227">
        <f>IFERROR(BillDetail_List[[#This Row],[Time Claimed]]*BillDetail_List[[#This Row],[FE Rate Claimed]],"")</f>
        <v>151.89999999999998</v>
      </c>
      <c r="T81" s="228">
        <f>IFERROR(BillDetail_List[[#This Row],[Time Allowed]]*BillDetail_List[[#This Row],[FE Rate Allowed]],"")</f>
        <v>151.89999999999998</v>
      </c>
      <c r="U81" s="229"/>
      <c r="V81" s="228">
        <f>BillDetail_List[[#This Row],[Disbs Claimed]]</f>
        <v>0</v>
      </c>
      <c r="W81" s="227">
        <f>IFERROR((BillDetail_List[[#This Row],[Profit Costs Claimed]]+BillDetail_List[[#This Row],[Disbs Claimed]])*BillDetail_List[[#This Row],[VAT Rate]],"")</f>
        <v>30.379999999999995</v>
      </c>
      <c r="X81" s="228">
        <f>IFERROR(IF(_xlfn.ISFORMULA(W81),(BillDetail_List[[#This Row],[Profit Costs Allowed]]+BillDetail_List[[#This Row],[Disbs Allowed]])*BillDetail_List[[#This Row],[VAT Rate]],W81),"")</f>
        <v>30.379999999999995</v>
      </c>
      <c r="Y81" s="224"/>
      <c r="Z81" s="221" t="str">
        <f>IFERROR(VLOOKUP(BillDetail_List[[#This Row],[Finding Code]],Findings_Table[],2,FALSE), " ")</f>
        <v xml:space="preserve"> </v>
      </c>
      <c r="AA81" s="221">
        <f>IFERROR(VLOOKUP(BillDetail_List[[#This Row],[Activity Code]],ActivityCodeList,4,FALSE), " ")</f>
        <v>3</v>
      </c>
    </row>
    <row r="82" spans="1:27" x14ac:dyDescent="0.2">
      <c r="A82" s="219">
        <v>81</v>
      </c>
      <c r="B82" s="219" t="s">
        <v>14</v>
      </c>
      <c r="C82" s="220"/>
      <c r="D82" s="219" t="s">
        <v>296</v>
      </c>
      <c r="E82" s="219" t="s">
        <v>219</v>
      </c>
      <c r="F82" s="219" t="s">
        <v>124</v>
      </c>
      <c r="G82" s="221" t="str">
        <f>IFERROR(VLOOKUP(BillDetail_List[[#This Row],[Activity Code]],ActivityCodeList,2,FALSE), "")</f>
        <v>Telephone Calls</v>
      </c>
      <c r="H82" s="219"/>
      <c r="I82" s="221" t="str">
        <f>IFERROR(VLOOKUP(BillDetail_List[[#This Row],[Expense Code]],ExpenseCodeList,2,FALSE), "")</f>
        <v/>
      </c>
      <c r="J82" s="222">
        <v>1</v>
      </c>
      <c r="K82" s="223">
        <f>BillDetail_List[[#This Row],[Time Claimed]]</f>
        <v>1</v>
      </c>
      <c r="L82" s="219" t="s">
        <v>196</v>
      </c>
      <c r="M82" s="224" t="str">
        <f>BillDetail_List[[#This Row],[FE Claimed]]</f>
        <v>ABC</v>
      </c>
      <c r="N82" s="225">
        <f>IFERROR(VLOOKUP(BillDetail_List[[#This Row],[FE Claimed]],LTM_List[],6,FALSE),0)</f>
        <v>177</v>
      </c>
      <c r="O82" s="225">
        <f>IFERROR(VLOOKUP(BillDetail_List[[#This Row],[FE Allowed]],LTM_List[],7,FALSE),0)</f>
        <v>146</v>
      </c>
      <c r="P82" s="221" t="str">
        <f>IFERROR(VLOOKUP(BillDetail_List[[#This Row],[FE Claimed]],LTM_List[],4,FALSE),"")</f>
        <v>B</v>
      </c>
      <c r="Q82" s="221" t="str">
        <f>IFERROR(VLOOKUP(BillDetail_List[[#This Row],[FE Allowed]],LTM_List[],4,FALSE),"")</f>
        <v>B</v>
      </c>
      <c r="R82" s="226">
        <f>IFERROR(VLOOKUP(BillDetail_List[[#This Row],[Part ID]],Funding_List[],3,FALSE),"")</f>
        <v>0.2</v>
      </c>
      <c r="S82" s="227">
        <f>IFERROR(BillDetail_List[[#This Row],[Time Claimed]]*BillDetail_List[[#This Row],[FE Rate Claimed]],"")</f>
        <v>177</v>
      </c>
      <c r="T82" s="228">
        <f>IFERROR(BillDetail_List[[#This Row],[Time Allowed]]*BillDetail_List[[#This Row],[FE Rate Allowed]],"")</f>
        <v>146</v>
      </c>
      <c r="U82" s="229"/>
      <c r="V82" s="228">
        <f>BillDetail_List[[#This Row],[Disbs Claimed]]</f>
        <v>0</v>
      </c>
      <c r="W82" s="227">
        <f>IFERROR((BillDetail_List[[#This Row],[Profit Costs Claimed]]+BillDetail_List[[#This Row],[Disbs Claimed]])*BillDetail_List[[#This Row],[VAT Rate]],"")</f>
        <v>35.4</v>
      </c>
      <c r="X82" s="228">
        <f>IFERROR(IF(_xlfn.ISFORMULA(W82),(BillDetail_List[[#This Row],[Profit Costs Allowed]]+BillDetail_List[[#This Row],[Disbs Allowed]])*BillDetail_List[[#This Row],[VAT Rate]],W82),"")</f>
        <v>29.200000000000003</v>
      </c>
      <c r="Y82" s="224"/>
      <c r="Z82" s="221" t="str">
        <f>IFERROR(VLOOKUP(BillDetail_List[[#This Row],[Finding Code]],Findings_Table[],2,FALSE), " ")</f>
        <v xml:space="preserve"> </v>
      </c>
      <c r="AA82" s="221">
        <f>IFERROR(VLOOKUP(BillDetail_List[[#This Row],[Activity Code]],ActivityCodeList,4,FALSE), " ")</f>
        <v>3</v>
      </c>
    </row>
    <row r="83" spans="1:27" x14ac:dyDescent="0.2">
      <c r="A83" s="219">
        <v>82</v>
      </c>
      <c r="B83" s="219" t="s">
        <v>14</v>
      </c>
      <c r="C83" s="220"/>
      <c r="D83" s="219" t="s">
        <v>297</v>
      </c>
      <c r="E83" s="219" t="s">
        <v>219</v>
      </c>
      <c r="F83" s="219" t="s">
        <v>124</v>
      </c>
      <c r="G83" s="221" t="str">
        <f>IFERROR(VLOOKUP(BillDetail_List[[#This Row],[Activity Code]],ActivityCodeList,2,FALSE), "")</f>
        <v>Telephone Calls</v>
      </c>
      <c r="H83" s="219"/>
      <c r="I83" s="221" t="str">
        <f>IFERROR(VLOOKUP(BillDetail_List[[#This Row],[Expense Code]],ExpenseCodeList,2,FALSE), "")</f>
        <v/>
      </c>
      <c r="J83" s="222">
        <v>1.1000000000000001</v>
      </c>
      <c r="K83" s="223">
        <f>BillDetail_List[[#This Row],[Time Claimed]]</f>
        <v>1.1000000000000001</v>
      </c>
      <c r="L83" s="219" t="s">
        <v>201</v>
      </c>
      <c r="M83" s="224" t="str">
        <f>BillDetail_List[[#This Row],[FE Claimed]]</f>
        <v>DEF</v>
      </c>
      <c r="N83" s="225">
        <f>IFERROR(VLOOKUP(BillDetail_List[[#This Row],[FE Claimed]],LTM_List[],6,FALSE),0)</f>
        <v>146</v>
      </c>
      <c r="O83" s="225">
        <f>IFERROR(VLOOKUP(BillDetail_List[[#This Row],[FE Allowed]],LTM_List[],7,FALSE),0)</f>
        <v>146</v>
      </c>
      <c r="P83" s="221" t="str">
        <f>IFERROR(VLOOKUP(BillDetail_List[[#This Row],[FE Claimed]],LTM_List[],4,FALSE),"")</f>
        <v>C</v>
      </c>
      <c r="Q83" s="221" t="str">
        <f>IFERROR(VLOOKUP(BillDetail_List[[#This Row],[FE Allowed]],LTM_List[],4,FALSE),"")</f>
        <v>C</v>
      </c>
      <c r="R83" s="226">
        <f>IFERROR(VLOOKUP(BillDetail_List[[#This Row],[Part ID]],Funding_List[],3,FALSE),"")</f>
        <v>0.2</v>
      </c>
      <c r="S83" s="227">
        <f>IFERROR(BillDetail_List[[#This Row],[Time Claimed]]*BillDetail_List[[#This Row],[FE Rate Claimed]],"")</f>
        <v>160.60000000000002</v>
      </c>
      <c r="T83" s="228">
        <f>IFERROR(BillDetail_List[[#This Row],[Time Allowed]]*BillDetail_List[[#This Row],[FE Rate Allowed]],"")</f>
        <v>160.60000000000002</v>
      </c>
      <c r="U83" s="229"/>
      <c r="V83" s="228">
        <f>BillDetail_List[[#This Row],[Disbs Claimed]]</f>
        <v>0</v>
      </c>
      <c r="W83" s="227">
        <f>IFERROR((BillDetail_List[[#This Row],[Profit Costs Claimed]]+BillDetail_List[[#This Row],[Disbs Claimed]])*BillDetail_List[[#This Row],[VAT Rate]],"")</f>
        <v>32.120000000000005</v>
      </c>
      <c r="X83" s="228">
        <f>IFERROR(IF(_xlfn.ISFORMULA(W83),(BillDetail_List[[#This Row],[Profit Costs Allowed]]+BillDetail_List[[#This Row],[Disbs Allowed]])*BillDetail_List[[#This Row],[VAT Rate]],W83),"")</f>
        <v>32.120000000000005</v>
      </c>
      <c r="Y83" s="224"/>
      <c r="Z83" s="221" t="str">
        <f>IFERROR(VLOOKUP(BillDetail_List[[#This Row],[Finding Code]],Findings_Table[],2,FALSE), " ")</f>
        <v xml:space="preserve"> </v>
      </c>
      <c r="AA83" s="221">
        <f>IFERROR(VLOOKUP(BillDetail_List[[#This Row],[Activity Code]],ActivityCodeList,4,FALSE), " ")</f>
        <v>3</v>
      </c>
    </row>
    <row r="84" spans="1:27" x14ac:dyDescent="0.2">
      <c r="A84" s="219">
        <v>83</v>
      </c>
      <c r="B84" s="219" t="s">
        <v>14</v>
      </c>
      <c r="C84" s="220"/>
      <c r="D84" s="219" t="s">
        <v>298</v>
      </c>
      <c r="E84" s="219" t="s">
        <v>219</v>
      </c>
      <c r="F84" s="219" t="s">
        <v>124</v>
      </c>
      <c r="G84" s="221" t="str">
        <f>IFERROR(VLOOKUP(BillDetail_List[[#This Row],[Activity Code]],ActivityCodeList,2,FALSE), "")</f>
        <v>Telephone Calls</v>
      </c>
      <c r="H84" s="219"/>
      <c r="I84" s="221" t="str">
        <f>IFERROR(VLOOKUP(BillDetail_List[[#This Row],[Expense Code]],ExpenseCodeList,2,FALSE), "")</f>
        <v/>
      </c>
      <c r="J84" s="222">
        <v>2</v>
      </c>
      <c r="K84" s="223">
        <f>BillDetail_List[[#This Row],[Time Claimed]]</f>
        <v>2</v>
      </c>
      <c r="L84" s="219" t="s">
        <v>206</v>
      </c>
      <c r="M84" s="224" t="str">
        <f>BillDetail_List[[#This Row],[FE Claimed]]</f>
        <v>JKL</v>
      </c>
      <c r="N84" s="225">
        <f>IFERROR(VLOOKUP(BillDetail_List[[#This Row],[FE Claimed]],LTM_List[],6,FALSE),0)</f>
        <v>111</v>
      </c>
      <c r="O84" s="225">
        <f>IFERROR(VLOOKUP(BillDetail_List[[#This Row],[FE Allowed]],LTM_List[],7,FALSE),0)</f>
        <v>111</v>
      </c>
      <c r="P84" s="221" t="str">
        <f>IFERROR(VLOOKUP(BillDetail_List[[#This Row],[FE Claimed]],LTM_List[],4,FALSE),"")</f>
        <v>D</v>
      </c>
      <c r="Q84" s="221" t="str">
        <f>IFERROR(VLOOKUP(BillDetail_List[[#This Row],[FE Allowed]],LTM_List[],4,FALSE),"")</f>
        <v>D</v>
      </c>
      <c r="R84" s="226">
        <f>IFERROR(VLOOKUP(BillDetail_List[[#This Row],[Part ID]],Funding_List[],3,FALSE),"")</f>
        <v>0.2</v>
      </c>
      <c r="S84" s="227">
        <f>IFERROR(BillDetail_List[[#This Row],[Time Claimed]]*BillDetail_List[[#This Row],[FE Rate Claimed]],"")</f>
        <v>222</v>
      </c>
      <c r="T84" s="228">
        <f>IFERROR(BillDetail_List[[#This Row],[Time Allowed]]*BillDetail_List[[#This Row],[FE Rate Allowed]],"")</f>
        <v>222</v>
      </c>
      <c r="U84" s="229"/>
      <c r="V84" s="228">
        <f>BillDetail_List[[#This Row],[Disbs Claimed]]</f>
        <v>0</v>
      </c>
      <c r="W84" s="227">
        <f>IFERROR((BillDetail_List[[#This Row],[Profit Costs Claimed]]+BillDetail_List[[#This Row],[Disbs Claimed]])*BillDetail_List[[#This Row],[VAT Rate]],"")</f>
        <v>44.400000000000006</v>
      </c>
      <c r="X84" s="228">
        <f>IFERROR(IF(_xlfn.ISFORMULA(W84),(BillDetail_List[[#This Row],[Profit Costs Allowed]]+BillDetail_List[[#This Row],[Disbs Allowed]])*BillDetail_List[[#This Row],[VAT Rate]],W84),"")</f>
        <v>44.400000000000006</v>
      </c>
      <c r="Y84" s="224"/>
      <c r="Z84" s="221" t="str">
        <f>IFERROR(VLOOKUP(BillDetail_List[[#This Row],[Finding Code]],Findings_Table[],2,FALSE), " ")</f>
        <v xml:space="preserve"> </v>
      </c>
      <c r="AA84" s="221">
        <f>IFERROR(VLOOKUP(BillDetail_List[[#This Row],[Activity Code]],ActivityCodeList,4,FALSE), " ")</f>
        <v>3</v>
      </c>
    </row>
    <row r="85" spans="1:27" x14ac:dyDescent="0.2">
      <c r="A85" s="219">
        <v>84</v>
      </c>
      <c r="B85" s="219" t="s">
        <v>14</v>
      </c>
      <c r="C85" s="220"/>
      <c r="D85" s="219" t="s">
        <v>299</v>
      </c>
      <c r="E85" s="219" t="s">
        <v>219</v>
      </c>
      <c r="F85" s="219" t="s">
        <v>126</v>
      </c>
      <c r="G85" s="221" t="str">
        <f>IFERROR(VLOOKUP(BillDetail_List[[#This Row],[Activity Code]],ActivityCodeList,2,FALSE), "")</f>
        <v>Letters/Emails Out</v>
      </c>
      <c r="H85" s="219"/>
      <c r="I85" s="221" t="str">
        <f>IFERROR(VLOOKUP(BillDetail_List[[#This Row],[Expense Code]],ExpenseCodeList,2,FALSE), "")</f>
        <v/>
      </c>
      <c r="J85" s="222">
        <v>0.5</v>
      </c>
      <c r="K85" s="223">
        <f>BillDetail_List[[#This Row],[Time Claimed]]</f>
        <v>0.5</v>
      </c>
      <c r="L85" s="219" t="s">
        <v>188</v>
      </c>
      <c r="M85" s="224" t="str">
        <f>BillDetail_List[[#This Row],[FE Claimed]]</f>
        <v>GHI</v>
      </c>
      <c r="N85" s="225">
        <f>IFERROR(VLOOKUP(BillDetail_List[[#This Row],[FE Claimed]],LTM_List[],6,FALSE),0)</f>
        <v>217</v>
      </c>
      <c r="O85" s="225">
        <f>IFERROR(VLOOKUP(BillDetail_List[[#This Row],[FE Allowed]],LTM_List[],7,FALSE),0)</f>
        <v>217</v>
      </c>
      <c r="P85" s="221" t="str">
        <f>IFERROR(VLOOKUP(BillDetail_List[[#This Row],[FE Claimed]],LTM_List[],4,FALSE),"")</f>
        <v>A</v>
      </c>
      <c r="Q85" s="221" t="str">
        <f>IFERROR(VLOOKUP(BillDetail_List[[#This Row],[FE Allowed]],LTM_List[],4,FALSE),"")</f>
        <v>A</v>
      </c>
      <c r="R85" s="226">
        <f>IFERROR(VLOOKUP(BillDetail_List[[#This Row],[Part ID]],Funding_List[],3,FALSE),"")</f>
        <v>0.2</v>
      </c>
      <c r="S85" s="227">
        <f>IFERROR(BillDetail_List[[#This Row],[Time Claimed]]*BillDetail_List[[#This Row],[FE Rate Claimed]],"")</f>
        <v>108.5</v>
      </c>
      <c r="T85" s="228">
        <f>IFERROR(BillDetail_List[[#This Row],[Time Allowed]]*BillDetail_List[[#This Row],[FE Rate Allowed]],"")</f>
        <v>108.5</v>
      </c>
      <c r="U85" s="229"/>
      <c r="V85" s="228">
        <f>BillDetail_List[[#This Row],[Disbs Claimed]]</f>
        <v>0</v>
      </c>
      <c r="W85" s="227">
        <f>IFERROR((BillDetail_List[[#This Row],[Profit Costs Claimed]]+BillDetail_List[[#This Row],[Disbs Claimed]])*BillDetail_List[[#This Row],[VAT Rate]],"")</f>
        <v>21.700000000000003</v>
      </c>
      <c r="X85" s="228">
        <f>IFERROR(IF(_xlfn.ISFORMULA(W85),(BillDetail_List[[#This Row],[Profit Costs Allowed]]+BillDetail_List[[#This Row],[Disbs Allowed]])*BillDetail_List[[#This Row],[VAT Rate]],W85),"")</f>
        <v>21.700000000000003</v>
      </c>
      <c r="Y85" s="224"/>
      <c r="Z85" s="221" t="str">
        <f>IFERROR(VLOOKUP(BillDetail_List[[#This Row],[Finding Code]],Findings_Table[],2,FALSE), " ")</f>
        <v xml:space="preserve"> </v>
      </c>
      <c r="AA85" s="221">
        <f>IFERROR(VLOOKUP(BillDetail_List[[#This Row],[Activity Code]],ActivityCodeList,4,FALSE), " ")</f>
        <v>5</v>
      </c>
    </row>
    <row r="86" spans="1:27" x14ac:dyDescent="0.2">
      <c r="A86" s="219">
        <v>85</v>
      </c>
      <c r="B86" s="219" t="s">
        <v>14</v>
      </c>
      <c r="C86" s="220"/>
      <c r="D86" s="219" t="s">
        <v>300</v>
      </c>
      <c r="E86" s="219" t="s">
        <v>219</v>
      </c>
      <c r="F86" s="219" t="s">
        <v>126</v>
      </c>
      <c r="G86" s="221" t="str">
        <f>IFERROR(VLOOKUP(BillDetail_List[[#This Row],[Activity Code]],ActivityCodeList,2,FALSE), "")</f>
        <v>Letters/Emails Out</v>
      </c>
      <c r="H86" s="219"/>
      <c r="I86" s="221" t="str">
        <f>IFERROR(VLOOKUP(BillDetail_List[[#This Row],[Expense Code]],ExpenseCodeList,2,FALSE), "")</f>
        <v/>
      </c>
      <c r="J86" s="222">
        <v>0.8</v>
      </c>
      <c r="K86" s="223">
        <f>BillDetail_List[[#This Row],[Time Claimed]]</f>
        <v>0.8</v>
      </c>
      <c r="L86" s="219" t="s">
        <v>196</v>
      </c>
      <c r="M86" s="224" t="str">
        <f>BillDetail_List[[#This Row],[FE Claimed]]</f>
        <v>ABC</v>
      </c>
      <c r="N86" s="225">
        <f>IFERROR(VLOOKUP(BillDetail_List[[#This Row],[FE Claimed]],LTM_List[],6,FALSE),0)</f>
        <v>177</v>
      </c>
      <c r="O86" s="225">
        <f>IFERROR(VLOOKUP(BillDetail_List[[#This Row],[FE Allowed]],LTM_List[],7,FALSE),0)</f>
        <v>146</v>
      </c>
      <c r="P86" s="221" t="str">
        <f>IFERROR(VLOOKUP(BillDetail_List[[#This Row],[FE Claimed]],LTM_List[],4,FALSE),"")</f>
        <v>B</v>
      </c>
      <c r="Q86" s="221" t="str">
        <f>IFERROR(VLOOKUP(BillDetail_List[[#This Row],[FE Allowed]],LTM_List[],4,FALSE),"")</f>
        <v>B</v>
      </c>
      <c r="R86" s="226">
        <f>IFERROR(VLOOKUP(BillDetail_List[[#This Row],[Part ID]],Funding_List[],3,FALSE),"")</f>
        <v>0.2</v>
      </c>
      <c r="S86" s="227">
        <f>IFERROR(BillDetail_List[[#This Row],[Time Claimed]]*BillDetail_List[[#This Row],[FE Rate Claimed]],"")</f>
        <v>141.6</v>
      </c>
      <c r="T86" s="228">
        <f>IFERROR(BillDetail_List[[#This Row],[Time Allowed]]*BillDetail_List[[#This Row],[FE Rate Allowed]],"")</f>
        <v>116.80000000000001</v>
      </c>
      <c r="U86" s="229"/>
      <c r="V86" s="228">
        <f>BillDetail_List[[#This Row],[Disbs Claimed]]</f>
        <v>0</v>
      </c>
      <c r="W86" s="227">
        <f>IFERROR((BillDetail_List[[#This Row],[Profit Costs Claimed]]+BillDetail_List[[#This Row],[Disbs Claimed]])*BillDetail_List[[#This Row],[VAT Rate]],"")</f>
        <v>28.32</v>
      </c>
      <c r="X86" s="228">
        <f>IFERROR(IF(_xlfn.ISFORMULA(W86),(BillDetail_List[[#This Row],[Profit Costs Allowed]]+BillDetail_List[[#This Row],[Disbs Allowed]])*BillDetail_List[[#This Row],[VAT Rate]],W86),"")</f>
        <v>23.360000000000003</v>
      </c>
      <c r="Y86" s="224"/>
      <c r="Z86" s="221" t="str">
        <f>IFERROR(VLOOKUP(BillDetail_List[[#This Row],[Finding Code]],Findings_Table[],2,FALSE), " ")</f>
        <v xml:space="preserve"> </v>
      </c>
      <c r="AA86" s="221">
        <f>IFERROR(VLOOKUP(BillDetail_List[[#This Row],[Activity Code]],ActivityCodeList,4,FALSE), " ")</f>
        <v>5</v>
      </c>
    </row>
    <row r="87" spans="1:27" x14ac:dyDescent="0.2">
      <c r="A87" s="219">
        <v>86</v>
      </c>
      <c r="B87" s="219" t="s">
        <v>14</v>
      </c>
      <c r="C87" s="220"/>
      <c r="D87" s="219" t="s">
        <v>301</v>
      </c>
      <c r="E87" s="219" t="s">
        <v>219</v>
      </c>
      <c r="F87" s="219" t="s">
        <v>126</v>
      </c>
      <c r="G87" s="221" t="str">
        <f>IFERROR(VLOOKUP(BillDetail_List[[#This Row],[Activity Code]],ActivityCodeList,2,FALSE), "")</f>
        <v>Letters/Emails Out</v>
      </c>
      <c r="H87" s="219"/>
      <c r="I87" s="221" t="str">
        <f>IFERROR(VLOOKUP(BillDetail_List[[#This Row],[Expense Code]],ExpenseCodeList,2,FALSE), "")</f>
        <v/>
      </c>
      <c r="J87" s="222">
        <v>1</v>
      </c>
      <c r="K87" s="223">
        <f>BillDetail_List[[#This Row],[Time Claimed]]</f>
        <v>1</v>
      </c>
      <c r="L87" s="219" t="s">
        <v>201</v>
      </c>
      <c r="M87" s="224" t="str">
        <f>BillDetail_List[[#This Row],[FE Claimed]]</f>
        <v>DEF</v>
      </c>
      <c r="N87" s="225">
        <f>IFERROR(VLOOKUP(BillDetail_List[[#This Row],[FE Claimed]],LTM_List[],6,FALSE),0)</f>
        <v>146</v>
      </c>
      <c r="O87" s="225">
        <f>IFERROR(VLOOKUP(BillDetail_List[[#This Row],[FE Allowed]],LTM_List[],7,FALSE),0)</f>
        <v>146</v>
      </c>
      <c r="P87" s="221" t="str">
        <f>IFERROR(VLOOKUP(BillDetail_List[[#This Row],[FE Claimed]],LTM_List[],4,FALSE),"")</f>
        <v>C</v>
      </c>
      <c r="Q87" s="221" t="str">
        <f>IFERROR(VLOOKUP(BillDetail_List[[#This Row],[FE Allowed]],LTM_List[],4,FALSE),"")</f>
        <v>C</v>
      </c>
      <c r="R87" s="226">
        <f>IFERROR(VLOOKUP(BillDetail_List[[#This Row],[Part ID]],Funding_List[],3,FALSE),"")</f>
        <v>0.2</v>
      </c>
      <c r="S87" s="227">
        <f>IFERROR(BillDetail_List[[#This Row],[Time Claimed]]*BillDetail_List[[#This Row],[FE Rate Claimed]],"")</f>
        <v>146</v>
      </c>
      <c r="T87" s="228">
        <f>IFERROR(BillDetail_List[[#This Row],[Time Allowed]]*BillDetail_List[[#This Row],[FE Rate Allowed]],"")</f>
        <v>146</v>
      </c>
      <c r="U87" s="229"/>
      <c r="V87" s="228">
        <f>BillDetail_List[[#This Row],[Disbs Claimed]]</f>
        <v>0</v>
      </c>
      <c r="W87" s="227">
        <f>IFERROR((BillDetail_List[[#This Row],[Profit Costs Claimed]]+BillDetail_List[[#This Row],[Disbs Claimed]])*BillDetail_List[[#This Row],[VAT Rate]],"")</f>
        <v>29.200000000000003</v>
      </c>
      <c r="X87" s="228">
        <f>IFERROR(IF(_xlfn.ISFORMULA(W87),(BillDetail_List[[#This Row],[Profit Costs Allowed]]+BillDetail_List[[#This Row],[Disbs Allowed]])*BillDetail_List[[#This Row],[VAT Rate]],W87),"")</f>
        <v>29.200000000000003</v>
      </c>
      <c r="Y87" s="224"/>
      <c r="Z87" s="221" t="str">
        <f>IFERROR(VLOOKUP(BillDetail_List[[#This Row],[Finding Code]],Findings_Table[],2,FALSE), " ")</f>
        <v xml:space="preserve"> </v>
      </c>
      <c r="AA87" s="221">
        <f>IFERROR(VLOOKUP(BillDetail_List[[#This Row],[Activity Code]],ActivityCodeList,4,FALSE), " ")</f>
        <v>5</v>
      </c>
    </row>
    <row r="88" spans="1:27" x14ac:dyDescent="0.2">
      <c r="A88" s="219">
        <v>87</v>
      </c>
      <c r="B88" s="219" t="s">
        <v>14</v>
      </c>
      <c r="C88" s="220"/>
      <c r="D88" s="219" t="s">
        <v>302</v>
      </c>
      <c r="E88" s="219" t="s">
        <v>219</v>
      </c>
      <c r="F88" s="219" t="s">
        <v>126</v>
      </c>
      <c r="G88" s="221" t="str">
        <f>IFERROR(VLOOKUP(BillDetail_List[[#This Row],[Activity Code]],ActivityCodeList,2,FALSE), "")</f>
        <v>Letters/Emails Out</v>
      </c>
      <c r="H88" s="219"/>
      <c r="I88" s="221" t="str">
        <f>IFERROR(VLOOKUP(BillDetail_List[[#This Row],[Expense Code]],ExpenseCodeList,2,FALSE), "")</f>
        <v/>
      </c>
      <c r="J88" s="222">
        <v>1.6</v>
      </c>
      <c r="K88" s="223">
        <f>BillDetail_List[[#This Row],[Time Claimed]]</f>
        <v>1.6</v>
      </c>
      <c r="L88" s="219" t="s">
        <v>206</v>
      </c>
      <c r="M88" s="224" t="str">
        <f>BillDetail_List[[#This Row],[FE Claimed]]</f>
        <v>JKL</v>
      </c>
      <c r="N88" s="225">
        <f>IFERROR(VLOOKUP(BillDetail_List[[#This Row],[FE Claimed]],LTM_List[],6,FALSE),0)</f>
        <v>111</v>
      </c>
      <c r="O88" s="225">
        <f>IFERROR(VLOOKUP(BillDetail_List[[#This Row],[FE Allowed]],LTM_List[],7,FALSE),0)</f>
        <v>111</v>
      </c>
      <c r="P88" s="221" t="str">
        <f>IFERROR(VLOOKUP(BillDetail_List[[#This Row],[FE Claimed]],LTM_List[],4,FALSE),"")</f>
        <v>D</v>
      </c>
      <c r="Q88" s="221" t="str">
        <f>IFERROR(VLOOKUP(BillDetail_List[[#This Row],[FE Allowed]],LTM_List[],4,FALSE),"")</f>
        <v>D</v>
      </c>
      <c r="R88" s="226">
        <f>IFERROR(VLOOKUP(BillDetail_List[[#This Row],[Part ID]],Funding_List[],3,FALSE),"")</f>
        <v>0.2</v>
      </c>
      <c r="S88" s="227">
        <f>IFERROR(BillDetail_List[[#This Row],[Time Claimed]]*BillDetail_List[[#This Row],[FE Rate Claimed]],"")</f>
        <v>177.60000000000002</v>
      </c>
      <c r="T88" s="228">
        <f>IFERROR(BillDetail_List[[#This Row],[Time Allowed]]*BillDetail_List[[#This Row],[FE Rate Allowed]],"")</f>
        <v>177.60000000000002</v>
      </c>
      <c r="U88" s="229"/>
      <c r="V88" s="228">
        <f>BillDetail_List[[#This Row],[Disbs Claimed]]</f>
        <v>0</v>
      </c>
      <c r="W88" s="227">
        <f>IFERROR((BillDetail_List[[#This Row],[Profit Costs Claimed]]+BillDetail_List[[#This Row],[Disbs Claimed]])*BillDetail_List[[#This Row],[VAT Rate]],"")</f>
        <v>35.520000000000003</v>
      </c>
      <c r="X88" s="228">
        <f>IFERROR(IF(_xlfn.ISFORMULA(W88),(BillDetail_List[[#This Row],[Profit Costs Allowed]]+BillDetail_List[[#This Row],[Disbs Allowed]])*BillDetail_List[[#This Row],[VAT Rate]],W88),"")</f>
        <v>35.520000000000003</v>
      </c>
      <c r="Y88" s="224"/>
      <c r="Z88" s="221" t="str">
        <f>IFERROR(VLOOKUP(BillDetail_List[[#This Row],[Finding Code]],Findings_Table[],2,FALSE), " ")</f>
        <v xml:space="preserve"> </v>
      </c>
      <c r="AA88" s="221">
        <f>IFERROR(VLOOKUP(BillDetail_List[[#This Row],[Activity Code]],ActivityCodeList,4,FALSE), " ")</f>
        <v>5</v>
      </c>
    </row>
    <row r="89" spans="1:27" x14ac:dyDescent="0.2">
      <c r="A89" s="219">
        <v>88</v>
      </c>
      <c r="B89" s="219" t="s">
        <v>14</v>
      </c>
      <c r="C89" s="220"/>
      <c r="D89" s="219" t="s">
        <v>303</v>
      </c>
      <c r="E89" s="219" t="s">
        <v>304</v>
      </c>
      <c r="F89" s="219" t="s">
        <v>124</v>
      </c>
      <c r="G89" s="221" t="str">
        <f>IFERROR(VLOOKUP(BillDetail_List[[#This Row],[Activity Code]],ActivityCodeList,2,FALSE), "")</f>
        <v>Telephone Calls</v>
      </c>
      <c r="H89" s="219"/>
      <c r="I89" s="221" t="str">
        <f>IFERROR(VLOOKUP(BillDetail_List[[#This Row],[Expense Code]],ExpenseCodeList,2,FALSE), "")</f>
        <v/>
      </c>
      <c r="J89" s="222">
        <v>0.2</v>
      </c>
      <c r="K89" s="223">
        <f>BillDetail_List[[#This Row],[Time Claimed]]</f>
        <v>0.2</v>
      </c>
      <c r="L89" s="219" t="s">
        <v>206</v>
      </c>
      <c r="M89" s="224" t="str">
        <f>BillDetail_List[[#This Row],[FE Claimed]]</f>
        <v>JKL</v>
      </c>
      <c r="N89" s="225">
        <f>IFERROR(VLOOKUP(BillDetail_List[[#This Row],[FE Claimed]],LTM_List[],6,FALSE),0)</f>
        <v>111</v>
      </c>
      <c r="O89" s="225">
        <f>IFERROR(VLOOKUP(BillDetail_List[[#This Row],[FE Allowed]],LTM_List[],7,FALSE),0)</f>
        <v>111</v>
      </c>
      <c r="P89" s="221" t="str">
        <f>IFERROR(VLOOKUP(BillDetail_List[[#This Row],[FE Claimed]],LTM_List[],4,FALSE),"")</f>
        <v>D</v>
      </c>
      <c r="Q89" s="221" t="str">
        <f>IFERROR(VLOOKUP(BillDetail_List[[#This Row],[FE Allowed]],LTM_List[],4,FALSE),"")</f>
        <v>D</v>
      </c>
      <c r="R89" s="226">
        <f>IFERROR(VLOOKUP(BillDetail_List[[#This Row],[Part ID]],Funding_List[],3,FALSE),"")</f>
        <v>0.2</v>
      </c>
      <c r="S89" s="227">
        <f>IFERROR(BillDetail_List[[#This Row],[Time Claimed]]*BillDetail_List[[#This Row],[FE Rate Claimed]],"")</f>
        <v>22.200000000000003</v>
      </c>
      <c r="T89" s="228">
        <f>IFERROR(BillDetail_List[[#This Row],[Time Allowed]]*BillDetail_List[[#This Row],[FE Rate Allowed]],"")</f>
        <v>22.200000000000003</v>
      </c>
      <c r="U89" s="229"/>
      <c r="V89" s="228">
        <f>BillDetail_List[[#This Row],[Disbs Claimed]]</f>
        <v>0</v>
      </c>
      <c r="W89" s="227">
        <f>IFERROR((BillDetail_List[[#This Row],[Profit Costs Claimed]]+BillDetail_List[[#This Row],[Disbs Claimed]])*BillDetail_List[[#This Row],[VAT Rate]],"")</f>
        <v>4.4400000000000004</v>
      </c>
      <c r="X89" s="228">
        <f>IFERROR(IF(_xlfn.ISFORMULA(W89),(BillDetail_List[[#This Row],[Profit Costs Allowed]]+BillDetail_List[[#This Row],[Disbs Allowed]])*BillDetail_List[[#This Row],[VAT Rate]],W89),"")</f>
        <v>4.4400000000000004</v>
      </c>
      <c r="Y89" s="224"/>
      <c r="Z89" s="221" t="str">
        <f>IFERROR(VLOOKUP(BillDetail_List[[#This Row],[Finding Code]],Findings_Table[],2,FALSE), " ")</f>
        <v xml:space="preserve"> </v>
      </c>
      <c r="AA89" s="221">
        <f>IFERROR(VLOOKUP(BillDetail_List[[#This Row],[Activity Code]],ActivityCodeList,4,FALSE), " ")</f>
        <v>3</v>
      </c>
    </row>
    <row r="90" spans="1:27" x14ac:dyDescent="0.2">
      <c r="A90" s="219">
        <v>89</v>
      </c>
      <c r="B90" s="219" t="s">
        <v>14</v>
      </c>
      <c r="C90" s="220"/>
      <c r="D90" s="219" t="s">
        <v>305</v>
      </c>
      <c r="E90" s="219" t="s">
        <v>304</v>
      </c>
      <c r="F90" s="219" t="s">
        <v>126</v>
      </c>
      <c r="G90" s="221" t="str">
        <f>IFERROR(VLOOKUP(BillDetail_List[[#This Row],[Activity Code]],ActivityCodeList,2,FALSE), "")</f>
        <v>Letters/Emails Out</v>
      </c>
      <c r="H90" s="219"/>
      <c r="I90" s="221" t="str">
        <f>IFERROR(VLOOKUP(BillDetail_List[[#This Row],[Expense Code]],ExpenseCodeList,2,FALSE), "")</f>
        <v/>
      </c>
      <c r="J90" s="222">
        <v>1.5</v>
      </c>
      <c r="K90" s="223">
        <f>BillDetail_List[[#This Row],[Time Claimed]]</f>
        <v>1.5</v>
      </c>
      <c r="L90" s="219" t="s">
        <v>206</v>
      </c>
      <c r="M90" s="224" t="str">
        <f>BillDetail_List[[#This Row],[FE Claimed]]</f>
        <v>JKL</v>
      </c>
      <c r="N90" s="225">
        <f>IFERROR(VLOOKUP(BillDetail_List[[#This Row],[FE Claimed]],LTM_List[],6,FALSE),0)</f>
        <v>111</v>
      </c>
      <c r="O90" s="225">
        <f>IFERROR(VLOOKUP(BillDetail_List[[#This Row],[FE Allowed]],LTM_List[],7,FALSE),0)</f>
        <v>111</v>
      </c>
      <c r="P90" s="221" t="str">
        <f>IFERROR(VLOOKUP(BillDetail_List[[#This Row],[FE Claimed]],LTM_List[],4,FALSE),"")</f>
        <v>D</v>
      </c>
      <c r="Q90" s="221" t="str">
        <f>IFERROR(VLOOKUP(BillDetail_List[[#This Row],[FE Allowed]],LTM_List[],4,FALSE),"")</f>
        <v>D</v>
      </c>
      <c r="R90" s="226">
        <f>IFERROR(VLOOKUP(BillDetail_List[[#This Row],[Part ID]],Funding_List[],3,FALSE),"")</f>
        <v>0.2</v>
      </c>
      <c r="S90" s="227">
        <f>IFERROR(BillDetail_List[[#This Row],[Time Claimed]]*BillDetail_List[[#This Row],[FE Rate Claimed]],"")</f>
        <v>166.5</v>
      </c>
      <c r="T90" s="228">
        <f>IFERROR(BillDetail_List[[#This Row],[Time Allowed]]*BillDetail_List[[#This Row],[FE Rate Allowed]],"")</f>
        <v>166.5</v>
      </c>
      <c r="U90" s="229"/>
      <c r="V90" s="228">
        <f>BillDetail_List[[#This Row],[Disbs Claimed]]</f>
        <v>0</v>
      </c>
      <c r="W90" s="227">
        <f>IFERROR((BillDetail_List[[#This Row],[Profit Costs Claimed]]+BillDetail_List[[#This Row],[Disbs Claimed]])*BillDetail_List[[#This Row],[VAT Rate]],"")</f>
        <v>33.300000000000004</v>
      </c>
      <c r="X90" s="228">
        <f>IFERROR(IF(_xlfn.ISFORMULA(W90),(BillDetail_List[[#This Row],[Profit Costs Allowed]]+BillDetail_List[[#This Row],[Disbs Allowed]])*BillDetail_List[[#This Row],[VAT Rate]],W90),"")</f>
        <v>33.300000000000004</v>
      </c>
      <c r="Y90" s="224"/>
      <c r="Z90" s="221" t="str">
        <f>IFERROR(VLOOKUP(BillDetail_List[[#This Row],[Finding Code]],Findings_Table[],2,FALSE), " ")</f>
        <v xml:space="preserve"> </v>
      </c>
      <c r="AA90" s="221">
        <f>IFERROR(VLOOKUP(BillDetail_List[[#This Row],[Activity Code]],ActivityCodeList,4,FALSE), " ")</f>
        <v>5</v>
      </c>
    </row>
    <row r="91" spans="1:27" x14ac:dyDescent="0.2">
      <c r="A91" s="219">
        <v>90</v>
      </c>
      <c r="B91" s="219" t="s">
        <v>14</v>
      </c>
      <c r="C91" s="220"/>
      <c r="D91" s="219" t="s">
        <v>306</v>
      </c>
      <c r="E91" s="219" t="s">
        <v>304</v>
      </c>
      <c r="F91" s="219" t="s">
        <v>126</v>
      </c>
      <c r="G91" s="221" t="str">
        <f>IFERROR(VLOOKUP(BillDetail_List[[#This Row],[Activity Code]],ActivityCodeList,2,FALSE), "")</f>
        <v>Letters/Emails Out</v>
      </c>
      <c r="H91" s="219"/>
      <c r="I91" s="221" t="str">
        <f>IFERROR(VLOOKUP(BillDetail_List[[#This Row],[Expense Code]],ExpenseCodeList,2,FALSE), "")</f>
        <v/>
      </c>
      <c r="J91" s="222">
        <v>0.1</v>
      </c>
      <c r="K91" s="223">
        <f>BillDetail_List[[#This Row],[Time Claimed]]</f>
        <v>0.1</v>
      </c>
      <c r="L91" s="219" t="s">
        <v>196</v>
      </c>
      <c r="M91" s="224" t="str">
        <f>BillDetail_List[[#This Row],[FE Claimed]]</f>
        <v>ABC</v>
      </c>
      <c r="N91" s="225">
        <f>IFERROR(VLOOKUP(BillDetail_List[[#This Row],[FE Claimed]],LTM_List[],6,FALSE),0)</f>
        <v>177</v>
      </c>
      <c r="O91" s="225">
        <f>IFERROR(VLOOKUP(BillDetail_List[[#This Row],[FE Allowed]],LTM_List[],7,FALSE),0)</f>
        <v>146</v>
      </c>
      <c r="P91" s="221" t="str">
        <f>IFERROR(VLOOKUP(BillDetail_List[[#This Row],[FE Claimed]],LTM_List[],4,FALSE),"")</f>
        <v>B</v>
      </c>
      <c r="Q91" s="221" t="str">
        <f>IFERROR(VLOOKUP(BillDetail_List[[#This Row],[FE Allowed]],LTM_List[],4,FALSE),"")</f>
        <v>B</v>
      </c>
      <c r="R91" s="226">
        <f>IFERROR(VLOOKUP(BillDetail_List[[#This Row],[Part ID]],Funding_List[],3,FALSE),"")</f>
        <v>0.2</v>
      </c>
      <c r="S91" s="227">
        <f>IFERROR(BillDetail_List[[#This Row],[Time Claimed]]*BillDetail_List[[#This Row],[FE Rate Claimed]],"")</f>
        <v>17.7</v>
      </c>
      <c r="T91" s="228">
        <f>IFERROR(BillDetail_List[[#This Row],[Time Allowed]]*BillDetail_List[[#This Row],[FE Rate Allowed]],"")</f>
        <v>14.600000000000001</v>
      </c>
      <c r="U91" s="229"/>
      <c r="V91" s="228">
        <f>BillDetail_List[[#This Row],[Disbs Claimed]]</f>
        <v>0</v>
      </c>
      <c r="W91" s="227">
        <f>IFERROR((BillDetail_List[[#This Row],[Profit Costs Claimed]]+BillDetail_List[[#This Row],[Disbs Claimed]])*BillDetail_List[[#This Row],[VAT Rate]],"")</f>
        <v>3.54</v>
      </c>
      <c r="X91" s="228">
        <f>IFERROR(IF(_xlfn.ISFORMULA(W91),(BillDetail_List[[#This Row],[Profit Costs Allowed]]+BillDetail_List[[#This Row],[Disbs Allowed]])*BillDetail_List[[#This Row],[VAT Rate]],W91),"")</f>
        <v>2.9200000000000004</v>
      </c>
      <c r="Y91" s="224"/>
      <c r="Z91" s="221" t="str">
        <f>IFERROR(VLOOKUP(BillDetail_List[[#This Row],[Finding Code]],Findings_Table[],2,FALSE), " ")</f>
        <v xml:space="preserve"> </v>
      </c>
      <c r="AA91" s="221">
        <f>IFERROR(VLOOKUP(BillDetail_List[[#This Row],[Activity Code]],ActivityCodeList,4,FALSE), " ")</f>
        <v>5</v>
      </c>
    </row>
    <row r="92" spans="1:27" x14ac:dyDescent="0.2">
      <c r="A92" s="219">
        <v>91</v>
      </c>
      <c r="B92" s="219" t="s">
        <v>14</v>
      </c>
      <c r="C92" s="220"/>
      <c r="D92" s="219" t="s">
        <v>307</v>
      </c>
      <c r="E92" s="219" t="s">
        <v>222</v>
      </c>
      <c r="F92" s="219" t="s">
        <v>126</v>
      </c>
      <c r="G92" s="221" t="str">
        <f>IFERROR(VLOOKUP(BillDetail_List[[#This Row],[Activity Code]],ActivityCodeList,2,FALSE), "")</f>
        <v>Letters/Emails Out</v>
      </c>
      <c r="H92" s="219"/>
      <c r="I92" s="221" t="str">
        <f>IFERROR(VLOOKUP(BillDetail_List[[#This Row],[Expense Code]],ExpenseCodeList,2,FALSE), "")</f>
        <v/>
      </c>
      <c r="J92" s="222">
        <v>0.2</v>
      </c>
      <c r="K92" s="223">
        <f>BillDetail_List[[#This Row],[Time Claimed]]</f>
        <v>0.2</v>
      </c>
      <c r="L92" s="219" t="s">
        <v>206</v>
      </c>
      <c r="M92" s="224" t="str">
        <f>BillDetail_List[[#This Row],[FE Claimed]]</f>
        <v>JKL</v>
      </c>
      <c r="N92" s="225">
        <f>IFERROR(VLOOKUP(BillDetail_List[[#This Row],[FE Claimed]],LTM_List[],6,FALSE),0)</f>
        <v>111</v>
      </c>
      <c r="O92" s="225">
        <f>IFERROR(VLOOKUP(BillDetail_List[[#This Row],[FE Allowed]],LTM_List[],7,FALSE),0)</f>
        <v>111</v>
      </c>
      <c r="P92" s="221" t="str">
        <f>IFERROR(VLOOKUP(BillDetail_List[[#This Row],[FE Claimed]],LTM_List[],4,FALSE),"")</f>
        <v>D</v>
      </c>
      <c r="Q92" s="221" t="str">
        <f>IFERROR(VLOOKUP(BillDetail_List[[#This Row],[FE Allowed]],LTM_List[],4,FALSE),"")</f>
        <v>D</v>
      </c>
      <c r="R92" s="226">
        <f>IFERROR(VLOOKUP(BillDetail_List[[#This Row],[Part ID]],Funding_List[],3,FALSE),"")</f>
        <v>0.2</v>
      </c>
      <c r="S92" s="227">
        <f>IFERROR(BillDetail_List[[#This Row],[Time Claimed]]*BillDetail_List[[#This Row],[FE Rate Claimed]],"")</f>
        <v>22.200000000000003</v>
      </c>
      <c r="T92" s="228">
        <f>IFERROR(BillDetail_List[[#This Row],[Time Allowed]]*BillDetail_List[[#This Row],[FE Rate Allowed]],"")</f>
        <v>22.200000000000003</v>
      </c>
      <c r="U92" s="229"/>
      <c r="V92" s="228">
        <f>BillDetail_List[[#This Row],[Disbs Claimed]]</f>
        <v>0</v>
      </c>
      <c r="W92" s="227">
        <f>IFERROR((BillDetail_List[[#This Row],[Profit Costs Claimed]]+BillDetail_List[[#This Row],[Disbs Claimed]])*BillDetail_List[[#This Row],[VAT Rate]],"")</f>
        <v>4.4400000000000004</v>
      </c>
      <c r="X92" s="228">
        <f>IFERROR(IF(_xlfn.ISFORMULA(W92),(BillDetail_List[[#This Row],[Profit Costs Allowed]]+BillDetail_List[[#This Row],[Disbs Allowed]])*BillDetail_List[[#This Row],[VAT Rate]],W92),"")</f>
        <v>4.4400000000000004</v>
      </c>
      <c r="Y92" s="224"/>
      <c r="Z92" s="221" t="str">
        <f>IFERROR(VLOOKUP(BillDetail_List[[#This Row],[Finding Code]],Findings_Table[],2,FALSE), " ")</f>
        <v xml:space="preserve"> </v>
      </c>
      <c r="AA92" s="221">
        <f>IFERROR(VLOOKUP(BillDetail_List[[#This Row],[Activity Code]],ActivityCodeList,4,FALSE), " ")</f>
        <v>5</v>
      </c>
    </row>
    <row r="93" spans="1:27" x14ac:dyDescent="0.2">
      <c r="A93" s="219">
        <v>92</v>
      </c>
      <c r="B93" s="219" t="s">
        <v>14</v>
      </c>
      <c r="C93" s="220"/>
      <c r="D93" s="219" t="s">
        <v>308</v>
      </c>
      <c r="E93" s="219" t="s">
        <v>309</v>
      </c>
      <c r="F93" s="219" t="s">
        <v>126</v>
      </c>
      <c r="G93" s="221" t="str">
        <f>IFERROR(VLOOKUP(BillDetail_List[[#This Row],[Activity Code]],ActivityCodeList,2,FALSE), "")</f>
        <v>Letters/Emails Out</v>
      </c>
      <c r="H93" s="219"/>
      <c r="I93" s="221" t="str">
        <f>IFERROR(VLOOKUP(BillDetail_List[[#This Row],[Expense Code]],ExpenseCodeList,2,FALSE), "")</f>
        <v/>
      </c>
      <c r="J93" s="222">
        <v>0.6</v>
      </c>
      <c r="K93" s="223">
        <f>BillDetail_List[[#This Row],[Time Claimed]]</f>
        <v>0.6</v>
      </c>
      <c r="L93" s="219" t="s">
        <v>206</v>
      </c>
      <c r="M93" s="224" t="str">
        <f>BillDetail_List[[#This Row],[FE Claimed]]</f>
        <v>JKL</v>
      </c>
      <c r="N93" s="225">
        <f>IFERROR(VLOOKUP(BillDetail_List[[#This Row],[FE Claimed]],LTM_List[],6,FALSE),0)</f>
        <v>111</v>
      </c>
      <c r="O93" s="225">
        <f>IFERROR(VLOOKUP(BillDetail_List[[#This Row],[FE Allowed]],LTM_List[],7,FALSE),0)</f>
        <v>111</v>
      </c>
      <c r="P93" s="221" t="str">
        <f>IFERROR(VLOOKUP(BillDetail_List[[#This Row],[FE Claimed]],LTM_List[],4,FALSE),"")</f>
        <v>D</v>
      </c>
      <c r="Q93" s="221" t="str">
        <f>IFERROR(VLOOKUP(BillDetail_List[[#This Row],[FE Allowed]],LTM_List[],4,FALSE),"")</f>
        <v>D</v>
      </c>
      <c r="R93" s="226">
        <f>IFERROR(VLOOKUP(BillDetail_List[[#This Row],[Part ID]],Funding_List[],3,FALSE),"")</f>
        <v>0.2</v>
      </c>
      <c r="S93" s="227">
        <f>IFERROR(BillDetail_List[[#This Row],[Time Claimed]]*BillDetail_List[[#This Row],[FE Rate Claimed]],"")</f>
        <v>66.599999999999994</v>
      </c>
      <c r="T93" s="228">
        <f>IFERROR(BillDetail_List[[#This Row],[Time Allowed]]*BillDetail_List[[#This Row],[FE Rate Allowed]],"")</f>
        <v>66.599999999999994</v>
      </c>
      <c r="U93" s="229"/>
      <c r="V93" s="228">
        <f>BillDetail_List[[#This Row],[Disbs Claimed]]</f>
        <v>0</v>
      </c>
      <c r="W93" s="227">
        <f>IFERROR((BillDetail_List[[#This Row],[Profit Costs Claimed]]+BillDetail_List[[#This Row],[Disbs Claimed]])*BillDetail_List[[#This Row],[VAT Rate]],"")</f>
        <v>13.32</v>
      </c>
      <c r="X93" s="228">
        <f>IFERROR(IF(_xlfn.ISFORMULA(W93),(BillDetail_List[[#This Row],[Profit Costs Allowed]]+BillDetail_List[[#This Row],[Disbs Allowed]])*BillDetail_List[[#This Row],[VAT Rate]],W93),"")</f>
        <v>13.32</v>
      </c>
      <c r="Y93" s="224"/>
      <c r="Z93" s="221" t="str">
        <f>IFERROR(VLOOKUP(BillDetail_List[[#This Row],[Finding Code]],Findings_Table[],2,FALSE), " ")</f>
        <v xml:space="preserve"> </v>
      </c>
      <c r="AA93" s="221">
        <f>IFERROR(VLOOKUP(BillDetail_List[[#This Row],[Activity Code]],ActivityCodeList,4,FALSE), " ")</f>
        <v>5</v>
      </c>
    </row>
    <row r="94" spans="1:27" x14ac:dyDescent="0.2">
      <c r="A94" s="219">
        <v>93</v>
      </c>
      <c r="B94" s="219" t="s">
        <v>14</v>
      </c>
      <c r="C94" s="220"/>
      <c r="D94" s="219" t="s">
        <v>306</v>
      </c>
      <c r="E94" s="219" t="s">
        <v>309</v>
      </c>
      <c r="F94" s="219" t="s">
        <v>126</v>
      </c>
      <c r="G94" s="221" t="str">
        <f>IFERROR(VLOOKUP(BillDetail_List[[#This Row],[Activity Code]],ActivityCodeList,2,FALSE), "")</f>
        <v>Letters/Emails Out</v>
      </c>
      <c r="H94" s="219"/>
      <c r="I94" s="221" t="str">
        <f>IFERROR(VLOOKUP(BillDetail_List[[#This Row],[Expense Code]],ExpenseCodeList,2,FALSE), "")</f>
        <v/>
      </c>
      <c r="J94" s="222">
        <v>0.1</v>
      </c>
      <c r="K94" s="223">
        <f>BillDetail_List[[#This Row],[Time Claimed]]</f>
        <v>0.1</v>
      </c>
      <c r="L94" s="219" t="s">
        <v>196</v>
      </c>
      <c r="M94" s="224" t="str">
        <f>BillDetail_List[[#This Row],[FE Claimed]]</f>
        <v>ABC</v>
      </c>
      <c r="N94" s="225">
        <f>IFERROR(VLOOKUP(BillDetail_List[[#This Row],[FE Claimed]],LTM_List[],6,FALSE),0)</f>
        <v>177</v>
      </c>
      <c r="O94" s="225">
        <f>IFERROR(VLOOKUP(BillDetail_List[[#This Row],[FE Allowed]],LTM_List[],7,FALSE),0)</f>
        <v>146</v>
      </c>
      <c r="P94" s="221" t="str">
        <f>IFERROR(VLOOKUP(BillDetail_List[[#This Row],[FE Claimed]],LTM_List[],4,FALSE),"")</f>
        <v>B</v>
      </c>
      <c r="Q94" s="221" t="str">
        <f>IFERROR(VLOOKUP(BillDetail_List[[#This Row],[FE Allowed]],LTM_List[],4,FALSE),"")</f>
        <v>B</v>
      </c>
      <c r="R94" s="226">
        <f>IFERROR(VLOOKUP(BillDetail_List[[#This Row],[Part ID]],Funding_List[],3,FALSE),"")</f>
        <v>0.2</v>
      </c>
      <c r="S94" s="227">
        <f>IFERROR(BillDetail_List[[#This Row],[Time Claimed]]*BillDetail_List[[#This Row],[FE Rate Claimed]],"")</f>
        <v>17.7</v>
      </c>
      <c r="T94" s="228">
        <f>IFERROR(BillDetail_List[[#This Row],[Time Allowed]]*BillDetail_List[[#This Row],[FE Rate Allowed]],"")</f>
        <v>14.600000000000001</v>
      </c>
      <c r="U94" s="229"/>
      <c r="V94" s="228">
        <f>BillDetail_List[[#This Row],[Disbs Claimed]]</f>
        <v>0</v>
      </c>
      <c r="W94" s="227">
        <f>IFERROR((BillDetail_List[[#This Row],[Profit Costs Claimed]]+BillDetail_List[[#This Row],[Disbs Claimed]])*BillDetail_List[[#This Row],[VAT Rate]],"")</f>
        <v>3.54</v>
      </c>
      <c r="X94" s="228">
        <f>IFERROR(IF(_xlfn.ISFORMULA(W94),(BillDetail_List[[#This Row],[Profit Costs Allowed]]+BillDetail_List[[#This Row],[Disbs Allowed]])*BillDetail_List[[#This Row],[VAT Rate]],W94),"")</f>
        <v>2.9200000000000004</v>
      </c>
      <c r="Y94" s="224"/>
      <c r="Z94" s="221" t="str">
        <f>IFERROR(VLOOKUP(BillDetail_List[[#This Row],[Finding Code]],Findings_Table[],2,FALSE), " ")</f>
        <v xml:space="preserve"> </v>
      </c>
      <c r="AA94" s="221">
        <f>IFERROR(VLOOKUP(BillDetail_List[[#This Row],[Activity Code]],ActivityCodeList,4,FALSE), " ")</f>
        <v>5</v>
      </c>
    </row>
    <row r="95" spans="1:27" x14ac:dyDescent="0.2">
      <c r="A95" s="219">
        <v>94</v>
      </c>
      <c r="B95" s="219" t="s">
        <v>14</v>
      </c>
      <c r="C95" s="220"/>
      <c r="D95" s="219" t="s">
        <v>307</v>
      </c>
      <c r="E95" s="219" t="s">
        <v>310</v>
      </c>
      <c r="F95" s="219" t="s">
        <v>126</v>
      </c>
      <c r="G95" s="221" t="str">
        <f>IFERROR(VLOOKUP(BillDetail_List[[#This Row],[Activity Code]],ActivityCodeList,2,FALSE), "")</f>
        <v>Letters/Emails Out</v>
      </c>
      <c r="H95" s="219"/>
      <c r="I95" s="221" t="str">
        <f>IFERROR(VLOOKUP(BillDetail_List[[#This Row],[Expense Code]],ExpenseCodeList,2,FALSE), "")</f>
        <v/>
      </c>
      <c r="J95" s="222">
        <v>0.2</v>
      </c>
      <c r="K95" s="223">
        <f>BillDetail_List[[#This Row],[Time Claimed]]</f>
        <v>0.2</v>
      </c>
      <c r="L95" s="219" t="s">
        <v>206</v>
      </c>
      <c r="M95" s="224" t="str">
        <f>BillDetail_List[[#This Row],[FE Claimed]]</f>
        <v>JKL</v>
      </c>
      <c r="N95" s="225">
        <f>IFERROR(VLOOKUP(BillDetail_List[[#This Row],[FE Claimed]],LTM_List[],6,FALSE),0)</f>
        <v>111</v>
      </c>
      <c r="O95" s="225">
        <f>IFERROR(VLOOKUP(BillDetail_List[[#This Row],[FE Allowed]],LTM_List[],7,FALSE),0)</f>
        <v>111</v>
      </c>
      <c r="P95" s="221" t="str">
        <f>IFERROR(VLOOKUP(BillDetail_List[[#This Row],[FE Claimed]],LTM_List[],4,FALSE),"")</f>
        <v>D</v>
      </c>
      <c r="Q95" s="221" t="str">
        <f>IFERROR(VLOOKUP(BillDetail_List[[#This Row],[FE Allowed]],LTM_List[],4,FALSE),"")</f>
        <v>D</v>
      </c>
      <c r="R95" s="226">
        <f>IFERROR(VLOOKUP(BillDetail_List[[#This Row],[Part ID]],Funding_List[],3,FALSE),"")</f>
        <v>0.2</v>
      </c>
      <c r="S95" s="227">
        <f>IFERROR(BillDetail_List[[#This Row],[Time Claimed]]*BillDetail_List[[#This Row],[FE Rate Claimed]],"")</f>
        <v>22.200000000000003</v>
      </c>
      <c r="T95" s="228">
        <f>IFERROR(BillDetail_List[[#This Row],[Time Allowed]]*BillDetail_List[[#This Row],[FE Rate Allowed]],"")</f>
        <v>22.200000000000003</v>
      </c>
      <c r="U95" s="229"/>
      <c r="V95" s="228">
        <f>BillDetail_List[[#This Row],[Disbs Claimed]]</f>
        <v>0</v>
      </c>
      <c r="W95" s="227">
        <f>IFERROR((BillDetail_List[[#This Row],[Profit Costs Claimed]]+BillDetail_List[[#This Row],[Disbs Claimed]])*BillDetail_List[[#This Row],[VAT Rate]],"")</f>
        <v>4.4400000000000004</v>
      </c>
      <c r="X95" s="228">
        <f>IFERROR(IF(_xlfn.ISFORMULA(W95),(BillDetail_List[[#This Row],[Profit Costs Allowed]]+BillDetail_List[[#This Row],[Disbs Allowed]])*BillDetail_List[[#This Row],[VAT Rate]],W95),"")</f>
        <v>4.4400000000000004</v>
      </c>
      <c r="Y95" s="224"/>
      <c r="Z95" s="221" t="str">
        <f>IFERROR(VLOOKUP(BillDetail_List[[#This Row],[Finding Code]],Findings_Table[],2,FALSE), " ")</f>
        <v xml:space="preserve"> </v>
      </c>
      <c r="AA95" s="221">
        <f>IFERROR(VLOOKUP(BillDetail_List[[#This Row],[Activity Code]],ActivityCodeList,4,FALSE), " ")</f>
        <v>5</v>
      </c>
    </row>
    <row r="96" spans="1:27" x14ac:dyDescent="0.2">
      <c r="A96" s="219">
        <v>95</v>
      </c>
      <c r="B96" s="219" t="s">
        <v>14</v>
      </c>
      <c r="C96" s="220"/>
      <c r="D96" s="219" t="s">
        <v>311</v>
      </c>
      <c r="E96" s="219" t="s">
        <v>312</v>
      </c>
      <c r="F96" s="219" t="s">
        <v>126</v>
      </c>
      <c r="G96" s="221" t="str">
        <f>IFERROR(VLOOKUP(BillDetail_List[[#This Row],[Activity Code]],ActivityCodeList,2,FALSE), "")</f>
        <v>Letters/Emails Out</v>
      </c>
      <c r="H96" s="219"/>
      <c r="I96" s="221" t="str">
        <f>IFERROR(VLOOKUP(BillDetail_List[[#This Row],[Expense Code]],ExpenseCodeList,2,FALSE), "")</f>
        <v/>
      </c>
      <c r="J96" s="222">
        <v>0.4</v>
      </c>
      <c r="K96" s="223">
        <f>BillDetail_List[[#This Row],[Time Claimed]]</f>
        <v>0.4</v>
      </c>
      <c r="L96" s="219" t="s">
        <v>206</v>
      </c>
      <c r="M96" s="224" t="str">
        <f>BillDetail_List[[#This Row],[FE Claimed]]</f>
        <v>JKL</v>
      </c>
      <c r="N96" s="225">
        <f>IFERROR(VLOOKUP(BillDetail_List[[#This Row],[FE Claimed]],LTM_List[],6,FALSE),0)</f>
        <v>111</v>
      </c>
      <c r="O96" s="225">
        <f>IFERROR(VLOOKUP(BillDetail_List[[#This Row],[FE Allowed]],LTM_List[],7,FALSE),0)</f>
        <v>111</v>
      </c>
      <c r="P96" s="221" t="str">
        <f>IFERROR(VLOOKUP(BillDetail_List[[#This Row],[FE Claimed]],LTM_List[],4,FALSE),"")</f>
        <v>D</v>
      </c>
      <c r="Q96" s="221" t="str">
        <f>IFERROR(VLOOKUP(BillDetail_List[[#This Row],[FE Allowed]],LTM_List[],4,FALSE),"")</f>
        <v>D</v>
      </c>
      <c r="R96" s="226">
        <f>IFERROR(VLOOKUP(BillDetail_List[[#This Row],[Part ID]],Funding_List[],3,FALSE),"")</f>
        <v>0.2</v>
      </c>
      <c r="S96" s="227">
        <f>IFERROR(BillDetail_List[[#This Row],[Time Claimed]]*BillDetail_List[[#This Row],[FE Rate Claimed]],"")</f>
        <v>44.400000000000006</v>
      </c>
      <c r="T96" s="228">
        <f>IFERROR(BillDetail_List[[#This Row],[Time Allowed]]*BillDetail_List[[#This Row],[FE Rate Allowed]],"")</f>
        <v>44.400000000000006</v>
      </c>
      <c r="U96" s="229"/>
      <c r="V96" s="228">
        <f>BillDetail_List[[#This Row],[Disbs Claimed]]</f>
        <v>0</v>
      </c>
      <c r="W96" s="227">
        <f>IFERROR((BillDetail_List[[#This Row],[Profit Costs Claimed]]+BillDetail_List[[#This Row],[Disbs Claimed]])*BillDetail_List[[#This Row],[VAT Rate]],"")</f>
        <v>8.8800000000000008</v>
      </c>
      <c r="X96" s="228">
        <f>IFERROR(IF(_xlfn.ISFORMULA(W96),(BillDetail_List[[#This Row],[Profit Costs Allowed]]+BillDetail_List[[#This Row],[Disbs Allowed]])*BillDetail_List[[#This Row],[VAT Rate]],W96),"")</f>
        <v>8.8800000000000008</v>
      </c>
      <c r="Y96" s="224"/>
      <c r="Z96" s="221" t="str">
        <f>IFERROR(VLOOKUP(BillDetail_List[[#This Row],[Finding Code]],Findings_Table[],2,FALSE), " ")</f>
        <v xml:space="preserve"> </v>
      </c>
      <c r="AA96" s="221">
        <f>IFERROR(VLOOKUP(BillDetail_List[[#This Row],[Activity Code]],ActivityCodeList,4,FALSE), " ")</f>
        <v>5</v>
      </c>
    </row>
    <row r="97" spans="1:27" x14ac:dyDescent="0.2">
      <c r="A97" s="219">
        <v>96</v>
      </c>
      <c r="B97" s="219" t="s">
        <v>14</v>
      </c>
      <c r="C97" s="220"/>
      <c r="D97" s="219" t="s">
        <v>307</v>
      </c>
      <c r="E97" s="219" t="s">
        <v>313</v>
      </c>
      <c r="F97" s="219" t="s">
        <v>126</v>
      </c>
      <c r="G97" s="221" t="str">
        <f>IFERROR(VLOOKUP(BillDetail_List[[#This Row],[Activity Code]],ActivityCodeList,2,FALSE), "")</f>
        <v>Letters/Emails Out</v>
      </c>
      <c r="H97" s="219"/>
      <c r="I97" s="221" t="str">
        <f>IFERROR(VLOOKUP(BillDetail_List[[#This Row],[Expense Code]],ExpenseCodeList,2,FALSE), "")</f>
        <v/>
      </c>
      <c r="J97" s="222">
        <v>0.2</v>
      </c>
      <c r="K97" s="223">
        <f>BillDetail_List[[#This Row],[Time Claimed]]</f>
        <v>0.2</v>
      </c>
      <c r="L97" s="219" t="s">
        <v>206</v>
      </c>
      <c r="M97" s="224" t="str">
        <f>BillDetail_List[[#This Row],[FE Claimed]]</f>
        <v>JKL</v>
      </c>
      <c r="N97" s="225">
        <f>IFERROR(VLOOKUP(BillDetail_List[[#This Row],[FE Claimed]],LTM_List[],6,FALSE),0)</f>
        <v>111</v>
      </c>
      <c r="O97" s="225">
        <f>IFERROR(VLOOKUP(BillDetail_List[[#This Row],[FE Allowed]],LTM_List[],7,FALSE),0)</f>
        <v>111</v>
      </c>
      <c r="P97" s="221" t="str">
        <f>IFERROR(VLOOKUP(BillDetail_List[[#This Row],[FE Claimed]],LTM_List[],4,FALSE),"")</f>
        <v>D</v>
      </c>
      <c r="Q97" s="221" t="str">
        <f>IFERROR(VLOOKUP(BillDetail_List[[#This Row],[FE Allowed]],LTM_List[],4,FALSE),"")</f>
        <v>D</v>
      </c>
      <c r="R97" s="226">
        <f>IFERROR(VLOOKUP(BillDetail_List[[#This Row],[Part ID]],Funding_List[],3,FALSE),"")</f>
        <v>0.2</v>
      </c>
      <c r="S97" s="227">
        <f>IFERROR(BillDetail_List[[#This Row],[Time Claimed]]*BillDetail_List[[#This Row],[FE Rate Claimed]],"")</f>
        <v>22.200000000000003</v>
      </c>
      <c r="T97" s="228">
        <f>IFERROR(BillDetail_List[[#This Row],[Time Allowed]]*BillDetail_List[[#This Row],[FE Rate Allowed]],"")</f>
        <v>22.200000000000003</v>
      </c>
      <c r="U97" s="229"/>
      <c r="V97" s="228">
        <f>BillDetail_List[[#This Row],[Disbs Claimed]]</f>
        <v>0</v>
      </c>
      <c r="W97" s="227">
        <f>IFERROR((BillDetail_List[[#This Row],[Profit Costs Claimed]]+BillDetail_List[[#This Row],[Disbs Claimed]])*BillDetail_List[[#This Row],[VAT Rate]],"")</f>
        <v>4.4400000000000004</v>
      </c>
      <c r="X97" s="228">
        <f>IFERROR(IF(_xlfn.ISFORMULA(W97),(BillDetail_List[[#This Row],[Profit Costs Allowed]]+BillDetail_List[[#This Row],[Disbs Allowed]])*BillDetail_List[[#This Row],[VAT Rate]],W97),"")</f>
        <v>4.4400000000000004</v>
      </c>
      <c r="Y97" s="224"/>
      <c r="Z97" s="221" t="str">
        <f>IFERROR(VLOOKUP(BillDetail_List[[#This Row],[Finding Code]],Findings_Table[],2,FALSE), " ")</f>
        <v xml:space="preserve"> </v>
      </c>
      <c r="AA97" s="221">
        <f>IFERROR(VLOOKUP(BillDetail_List[[#This Row],[Activity Code]],ActivityCodeList,4,FALSE), " ")</f>
        <v>5</v>
      </c>
    </row>
    <row r="98" spans="1:27" x14ac:dyDescent="0.2">
      <c r="A98" s="219">
        <v>97</v>
      </c>
      <c r="B98" s="219" t="s">
        <v>14</v>
      </c>
      <c r="C98" s="220"/>
      <c r="D98" s="219" t="s">
        <v>306</v>
      </c>
      <c r="E98" s="219" t="s">
        <v>314</v>
      </c>
      <c r="F98" s="219" t="s">
        <v>126</v>
      </c>
      <c r="G98" s="221" t="str">
        <f>IFERROR(VLOOKUP(BillDetail_List[[#This Row],[Activity Code]],ActivityCodeList,2,FALSE), "")</f>
        <v>Letters/Emails Out</v>
      </c>
      <c r="H98" s="219"/>
      <c r="I98" s="221" t="str">
        <f>IFERROR(VLOOKUP(BillDetail_List[[#This Row],[Expense Code]],ExpenseCodeList,2,FALSE), "")</f>
        <v/>
      </c>
      <c r="J98" s="222">
        <v>0.1</v>
      </c>
      <c r="K98" s="223">
        <v>0</v>
      </c>
      <c r="L98" s="219" t="s">
        <v>206</v>
      </c>
      <c r="M98" s="224" t="str">
        <f>BillDetail_List[[#This Row],[FE Claimed]]</f>
        <v>JKL</v>
      </c>
      <c r="N98" s="225">
        <f>IFERROR(VLOOKUP(BillDetail_List[[#This Row],[FE Claimed]],LTM_List[],6,FALSE),0)</f>
        <v>111</v>
      </c>
      <c r="O98" s="225">
        <f>IFERROR(VLOOKUP(BillDetail_List[[#This Row],[FE Allowed]],LTM_List[],7,FALSE),0)</f>
        <v>111</v>
      </c>
      <c r="P98" s="221" t="str">
        <f>IFERROR(VLOOKUP(BillDetail_List[[#This Row],[FE Claimed]],LTM_List[],4,FALSE),"")</f>
        <v>D</v>
      </c>
      <c r="Q98" s="221" t="str">
        <f>IFERROR(VLOOKUP(BillDetail_List[[#This Row],[FE Allowed]],LTM_List[],4,FALSE),"")</f>
        <v>D</v>
      </c>
      <c r="R98" s="226">
        <f>IFERROR(VLOOKUP(BillDetail_List[[#This Row],[Part ID]],Funding_List[],3,FALSE),"")</f>
        <v>0.2</v>
      </c>
      <c r="S98" s="227">
        <f>IFERROR(BillDetail_List[[#This Row],[Time Claimed]]*BillDetail_List[[#This Row],[FE Rate Claimed]],"")</f>
        <v>11.100000000000001</v>
      </c>
      <c r="T98" s="228">
        <f>IFERROR(BillDetail_List[[#This Row],[Time Allowed]]*BillDetail_List[[#This Row],[FE Rate Allowed]],"")</f>
        <v>0</v>
      </c>
      <c r="U98" s="229"/>
      <c r="V98" s="228">
        <f>BillDetail_List[[#This Row],[Disbs Claimed]]</f>
        <v>0</v>
      </c>
      <c r="W98" s="227">
        <f>IFERROR((BillDetail_List[[#This Row],[Profit Costs Claimed]]+BillDetail_List[[#This Row],[Disbs Claimed]])*BillDetail_List[[#This Row],[VAT Rate]],"")</f>
        <v>2.2200000000000002</v>
      </c>
      <c r="X98" s="228">
        <f>IFERROR(IF(_xlfn.ISFORMULA(W98),(BillDetail_List[[#This Row],[Profit Costs Allowed]]+BillDetail_List[[#This Row],[Disbs Allowed]])*BillDetail_List[[#This Row],[VAT Rate]],W98),"")</f>
        <v>0</v>
      </c>
      <c r="Y98" s="224" t="s">
        <v>517</v>
      </c>
      <c r="Z98" s="221" t="str">
        <f>IFERROR(VLOOKUP(BillDetail_List[[#This Row],[Finding Code]],Findings_Table[],2,FALSE), " ")</f>
        <v>Internal communications</v>
      </c>
      <c r="AA98" s="221">
        <f>IFERROR(VLOOKUP(BillDetail_List[[#This Row],[Activity Code]],ActivityCodeList,4,FALSE), " ")</f>
        <v>5</v>
      </c>
    </row>
    <row r="99" spans="1:27" x14ac:dyDescent="0.2">
      <c r="A99" s="219">
        <v>98</v>
      </c>
      <c r="B99" s="219" t="s">
        <v>14</v>
      </c>
      <c r="C99" s="220"/>
      <c r="D99" s="219" t="s">
        <v>306</v>
      </c>
      <c r="E99" s="219" t="s">
        <v>314</v>
      </c>
      <c r="F99" s="219" t="s">
        <v>126</v>
      </c>
      <c r="G99" s="221" t="str">
        <f>IFERROR(VLOOKUP(BillDetail_List[[#This Row],[Activity Code]],ActivityCodeList,2,FALSE), "")</f>
        <v>Letters/Emails Out</v>
      </c>
      <c r="H99" s="219"/>
      <c r="I99" s="221" t="str">
        <f>IFERROR(VLOOKUP(BillDetail_List[[#This Row],[Expense Code]],ExpenseCodeList,2,FALSE), "")</f>
        <v/>
      </c>
      <c r="J99" s="222">
        <v>0.1</v>
      </c>
      <c r="K99" s="223">
        <v>0</v>
      </c>
      <c r="L99" s="219" t="s">
        <v>201</v>
      </c>
      <c r="M99" s="224" t="str">
        <f>BillDetail_List[[#This Row],[FE Claimed]]</f>
        <v>DEF</v>
      </c>
      <c r="N99" s="225">
        <f>IFERROR(VLOOKUP(BillDetail_List[[#This Row],[FE Claimed]],LTM_List[],6,FALSE),0)</f>
        <v>146</v>
      </c>
      <c r="O99" s="225">
        <f>IFERROR(VLOOKUP(BillDetail_List[[#This Row],[FE Allowed]],LTM_List[],7,FALSE),0)</f>
        <v>146</v>
      </c>
      <c r="P99" s="221" t="str">
        <f>IFERROR(VLOOKUP(BillDetail_List[[#This Row],[FE Claimed]],LTM_List[],4,FALSE),"")</f>
        <v>C</v>
      </c>
      <c r="Q99" s="221" t="str">
        <f>IFERROR(VLOOKUP(BillDetail_List[[#This Row],[FE Allowed]],LTM_List[],4,FALSE),"")</f>
        <v>C</v>
      </c>
      <c r="R99" s="226">
        <f>IFERROR(VLOOKUP(BillDetail_List[[#This Row],[Part ID]],Funding_List[],3,FALSE),"")</f>
        <v>0.2</v>
      </c>
      <c r="S99" s="227">
        <f>IFERROR(BillDetail_List[[#This Row],[Time Claimed]]*BillDetail_List[[#This Row],[FE Rate Claimed]],"")</f>
        <v>14.600000000000001</v>
      </c>
      <c r="T99" s="228">
        <f>IFERROR(BillDetail_List[[#This Row],[Time Allowed]]*BillDetail_List[[#This Row],[FE Rate Allowed]],"")</f>
        <v>0</v>
      </c>
      <c r="U99" s="229"/>
      <c r="V99" s="228">
        <f>BillDetail_List[[#This Row],[Disbs Claimed]]</f>
        <v>0</v>
      </c>
      <c r="W99" s="227">
        <f>IFERROR((BillDetail_List[[#This Row],[Profit Costs Claimed]]+BillDetail_List[[#This Row],[Disbs Claimed]])*BillDetail_List[[#This Row],[VAT Rate]],"")</f>
        <v>2.9200000000000004</v>
      </c>
      <c r="X99" s="228">
        <f>IFERROR(IF(_xlfn.ISFORMULA(W99),(BillDetail_List[[#This Row],[Profit Costs Allowed]]+BillDetail_List[[#This Row],[Disbs Allowed]])*BillDetail_List[[#This Row],[VAT Rate]],W99),"")</f>
        <v>0</v>
      </c>
      <c r="Y99" s="224" t="s">
        <v>517</v>
      </c>
      <c r="Z99" s="221" t="str">
        <f>IFERROR(VLOOKUP(BillDetail_List[[#This Row],[Finding Code]],Findings_Table[],2,FALSE), " ")</f>
        <v>Internal communications</v>
      </c>
      <c r="AA99" s="221">
        <f>IFERROR(VLOOKUP(BillDetail_List[[#This Row],[Activity Code]],ActivityCodeList,4,FALSE), " ")</f>
        <v>5</v>
      </c>
    </row>
    <row r="100" spans="1:27" ht="25.5" x14ac:dyDescent="0.2">
      <c r="A100" s="219">
        <v>99</v>
      </c>
      <c r="B100" s="219" t="s">
        <v>14</v>
      </c>
      <c r="C100" s="220"/>
      <c r="D100" s="219" t="s">
        <v>315</v>
      </c>
      <c r="E100" s="219" t="s">
        <v>316</v>
      </c>
      <c r="F100" s="219" t="s">
        <v>126</v>
      </c>
      <c r="G100" s="221" t="str">
        <f>IFERROR(VLOOKUP(BillDetail_List[[#This Row],[Activity Code]],ActivityCodeList,2,FALSE), "")</f>
        <v>Letters/Emails Out</v>
      </c>
      <c r="H100" s="219"/>
      <c r="I100" s="221" t="str">
        <f>IFERROR(VLOOKUP(BillDetail_List[[#This Row],[Expense Code]],ExpenseCodeList,2,FALSE), "")</f>
        <v/>
      </c>
      <c r="J100" s="222">
        <v>0.3</v>
      </c>
      <c r="K100" s="223">
        <v>0.2</v>
      </c>
      <c r="L100" s="219" t="s">
        <v>206</v>
      </c>
      <c r="M100" s="224" t="str">
        <f>BillDetail_List[[#This Row],[FE Claimed]]</f>
        <v>JKL</v>
      </c>
      <c r="N100" s="225">
        <f>IFERROR(VLOOKUP(BillDetail_List[[#This Row],[FE Claimed]],LTM_List[],6,FALSE),0)</f>
        <v>111</v>
      </c>
      <c r="O100" s="225">
        <f>IFERROR(VLOOKUP(BillDetail_List[[#This Row],[FE Allowed]],LTM_List[],7,FALSE),0)</f>
        <v>111</v>
      </c>
      <c r="P100" s="221" t="str">
        <f>IFERROR(VLOOKUP(BillDetail_List[[#This Row],[FE Claimed]],LTM_List[],4,FALSE),"")</f>
        <v>D</v>
      </c>
      <c r="Q100" s="221" t="str">
        <f>IFERROR(VLOOKUP(BillDetail_List[[#This Row],[FE Allowed]],LTM_List[],4,FALSE),"")</f>
        <v>D</v>
      </c>
      <c r="R100" s="226">
        <f>IFERROR(VLOOKUP(BillDetail_List[[#This Row],[Part ID]],Funding_List[],3,FALSE),"")</f>
        <v>0.2</v>
      </c>
      <c r="S100" s="227">
        <f>IFERROR(BillDetail_List[[#This Row],[Time Claimed]]*BillDetail_List[[#This Row],[FE Rate Claimed]],"")</f>
        <v>33.299999999999997</v>
      </c>
      <c r="T100" s="228">
        <f>IFERROR(BillDetail_List[[#This Row],[Time Allowed]]*BillDetail_List[[#This Row],[FE Rate Allowed]],"")</f>
        <v>22.200000000000003</v>
      </c>
      <c r="U100" s="229"/>
      <c r="V100" s="228">
        <f>BillDetail_List[[#This Row],[Disbs Claimed]]</f>
        <v>0</v>
      </c>
      <c r="W100" s="227">
        <f>IFERROR((BillDetail_List[[#This Row],[Profit Costs Claimed]]+BillDetail_List[[#This Row],[Disbs Claimed]])*BillDetail_List[[#This Row],[VAT Rate]],"")</f>
        <v>6.66</v>
      </c>
      <c r="X100" s="228">
        <f>IFERROR(IF(_xlfn.ISFORMULA(W100),(BillDetail_List[[#This Row],[Profit Costs Allowed]]+BillDetail_List[[#This Row],[Disbs Allowed]])*BillDetail_List[[#This Row],[VAT Rate]],W100),"")</f>
        <v>4.4400000000000004</v>
      </c>
      <c r="Y100" s="224" t="s">
        <v>492</v>
      </c>
      <c r="Z100" s="221" t="str">
        <f>IFERROR(VLOOKUP(BillDetail_List[[#This Row],[Finding Code]],Findings_Table[],2,FALSE), " ")</f>
        <v>Enclosure letters at 3 mins each - Master O'Hare's decision in Jamie Walker – Very Short/Duplicates at 50%</v>
      </c>
      <c r="AA100" s="221">
        <f>IFERROR(VLOOKUP(BillDetail_List[[#This Row],[Activity Code]],ActivityCodeList,4,FALSE), " ")</f>
        <v>5</v>
      </c>
    </row>
    <row r="101" spans="1:27" x14ac:dyDescent="0.2">
      <c r="A101" s="219">
        <v>100</v>
      </c>
      <c r="B101" s="219" t="s">
        <v>14</v>
      </c>
      <c r="C101" s="220"/>
      <c r="D101" s="219" t="s">
        <v>317</v>
      </c>
      <c r="E101" s="219" t="s">
        <v>230</v>
      </c>
      <c r="F101" s="219" t="s">
        <v>124</v>
      </c>
      <c r="G101" s="221" t="str">
        <f>IFERROR(VLOOKUP(BillDetail_List[[#This Row],[Activity Code]],ActivityCodeList,2,FALSE), "")</f>
        <v>Telephone Calls</v>
      </c>
      <c r="H101" s="219"/>
      <c r="I101" s="221" t="str">
        <f>IFERROR(VLOOKUP(BillDetail_List[[#This Row],[Expense Code]],ExpenseCodeList,2,FALSE), "")</f>
        <v/>
      </c>
      <c r="J101" s="222">
        <v>0.3</v>
      </c>
      <c r="K101" s="223">
        <f>BillDetail_List[[#This Row],[Time Claimed]]</f>
        <v>0.3</v>
      </c>
      <c r="L101" s="219" t="s">
        <v>206</v>
      </c>
      <c r="M101" s="224" t="str">
        <f>BillDetail_List[[#This Row],[FE Claimed]]</f>
        <v>JKL</v>
      </c>
      <c r="N101" s="225">
        <f>IFERROR(VLOOKUP(BillDetail_List[[#This Row],[FE Claimed]],LTM_List[],6,FALSE),0)</f>
        <v>111</v>
      </c>
      <c r="O101" s="225">
        <f>IFERROR(VLOOKUP(BillDetail_List[[#This Row],[FE Allowed]],LTM_List[],7,FALSE),0)</f>
        <v>111</v>
      </c>
      <c r="P101" s="221" t="str">
        <f>IFERROR(VLOOKUP(BillDetail_List[[#This Row],[FE Claimed]],LTM_List[],4,FALSE),"")</f>
        <v>D</v>
      </c>
      <c r="Q101" s="221" t="str">
        <f>IFERROR(VLOOKUP(BillDetail_List[[#This Row],[FE Allowed]],LTM_List[],4,FALSE),"")</f>
        <v>D</v>
      </c>
      <c r="R101" s="226">
        <f>IFERROR(VLOOKUP(BillDetail_List[[#This Row],[Part ID]],Funding_List[],3,FALSE),"")</f>
        <v>0.2</v>
      </c>
      <c r="S101" s="227">
        <f>IFERROR(BillDetail_List[[#This Row],[Time Claimed]]*BillDetail_List[[#This Row],[FE Rate Claimed]],"")</f>
        <v>33.299999999999997</v>
      </c>
      <c r="T101" s="228">
        <f>IFERROR(BillDetail_List[[#This Row],[Time Allowed]]*BillDetail_List[[#This Row],[FE Rate Allowed]],"")</f>
        <v>33.299999999999997</v>
      </c>
      <c r="U101" s="229"/>
      <c r="V101" s="228">
        <f>BillDetail_List[[#This Row],[Disbs Claimed]]</f>
        <v>0</v>
      </c>
      <c r="W101" s="227">
        <f>IFERROR((BillDetail_List[[#This Row],[Profit Costs Claimed]]+BillDetail_List[[#This Row],[Disbs Claimed]])*BillDetail_List[[#This Row],[VAT Rate]],"")</f>
        <v>6.66</v>
      </c>
      <c r="X101" s="228">
        <f>IFERROR(IF(_xlfn.ISFORMULA(W101),(BillDetail_List[[#This Row],[Profit Costs Allowed]]+BillDetail_List[[#This Row],[Disbs Allowed]])*BillDetail_List[[#This Row],[VAT Rate]],W101),"")</f>
        <v>6.66</v>
      </c>
      <c r="Y101" s="224"/>
      <c r="Z101" s="221" t="str">
        <f>IFERROR(VLOOKUP(BillDetail_List[[#This Row],[Finding Code]],Findings_Table[],2,FALSE), " ")</f>
        <v xml:space="preserve"> </v>
      </c>
      <c r="AA101" s="221">
        <f>IFERROR(VLOOKUP(BillDetail_List[[#This Row],[Activity Code]],ActivityCodeList,4,FALSE), " ")</f>
        <v>3</v>
      </c>
    </row>
    <row r="102" spans="1:27" x14ac:dyDescent="0.2">
      <c r="A102" s="219">
        <v>101</v>
      </c>
      <c r="B102" s="219" t="s">
        <v>14</v>
      </c>
      <c r="C102" s="220"/>
      <c r="D102" s="219" t="s">
        <v>307</v>
      </c>
      <c r="E102" s="219" t="s">
        <v>230</v>
      </c>
      <c r="F102" s="219" t="s">
        <v>126</v>
      </c>
      <c r="G102" s="221" t="str">
        <f>IFERROR(VLOOKUP(BillDetail_List[[#This Row],[Activity Code]],ActivityCodeList,2,FALSE), "")</f>
        <v>Letters/Emails Out</v>
      </c>
      <c r="H102" s="219"/>
      <c r="I102" s="221" t="str">
        <f>IFERROR(VLOOKUP(BillDetail_List[[#This Row],[Expense Code]],ExpenseCodeList,2,FALSE), "")</f>
        <v/>
      </c>
      <c r="J102" s="222">
        <v>0.2</v>
      </c>
      <c r="K102" s="223">
        <f>BillDetail_List[[#This Row],[Time Claimed]]</f>
        <v>0.2</v>
      </c>
      <c r="L102" s="219" t="s">
        <v>206</v>
      </c>
      <c r="M102" s="224" t="str">
        <f>BillDetail_List[[#This Row],[FE Claimed]]</f>
        <v>JKL</v>
      </c>
      <c r="N102" s="225">
        <f>IFERROR(VLOOKUP(BillDetail_List[[#This Row],[FE Claimed]],LTM_List[],6,FALSE),0)</f>
        <v>111</v>
      </c>
      <c r="O102" s="225">
        <f>IFERROR(VLOOKUP(BillDetail_List[[#This Row],[FE Allowed]],LTM_List[],7,FALSE),0)</f>
        <v>111</v>
      </c>
      <c r="P102" s="221" t="str">
        <f>IFERROR(VLOOKUP(BillDetail_List[[#This Row],[FE Claimed]],LTM_List[],4,FALSE),"")</f>
        <v>D</v>
      </c>
      <c r="Q102" s="221" t="str">
        <f>IFERROR(VLOOKUP(BillDetail_List[[#This Row],[FE Allowed]],LTM_List[],4,FALSE),"")</f>
        <v>D</v>
      </c>
      <c r="R102" s="226">
        <f>IFERROR(VLOOKUP(BillDetail_List[[#This Row],[Part ID]],Funding_List[],3,FALSE),"")</f>
        <v>0.2</v>
      </c>
      <c r="S102" s="227">
        <f>IFERROR(BillDetail_List[[#This Row],[Time Claimed]]*BillDetail_List[[#This Row],[FE Rate Claimed]],"")</f>
        <v>22.200000000000003</v>
      </c>
      <c r="T102" s="228">
        <f>IFERROR(BillDetail_List[[#This Row],[Time Allowed]]*BillDetail_List[[#This Row],[FE Rate Allowed]],"")</f>
        <v>22.200000000000003</v>
      </c>
      <c r="U102" s="229"/>
      <c r="V102" s="228">
        <f>BillDetail_List[[#This Row],[Disbs Claimed]]</f>
        <v>0</v>
      </c>
      <c r="W102" s="227">
        <f>IFERROR((BillDetail_List[[#This Row],[Profit Costs Claimed]]+BillDetail_List[[#This Row],[Disbs Claimed]])*BillDetail_List[[#This Row],[VAT Rate]],"")</f>
        <v>4.4400000000000004</v>
      </c>
      <c r="X102" s="228">
        <f>IFERROR(IF(_xlfn.ISFORMULA(W102),(BillDetail_List[[#This Row],[Profit Costs Allowed]]+BillDetail_List[[#This Row],[Disbs Allowed]])*BillDetail_List[[#This Row],[VAT Rate]],W102),"")</f>
        <v>4.4400000000000004</v>
      </c>
      <c r="Y102" s="224"/>
      <c r="Z102" s="221" t="str">
        <f>IFERROR(VLOOKUP(BillDetail_List[[#This Row],[Finding Code]],Findings_Table[],2,FALSE), " ")</f>
        <v xml:space="preserve"> </v>
      </c>
      <c r="AA102" s="221">
        <f>IFERROR(VLOOKUP(BillDetail_List[[#This Row],[Activity Code]],ActivityCodeList,4,FALSE), " ")</f>
        <v>5</v>
      </c>
    </row>
    <row r="103" spans="1:27" ht="25.5" x14ac:dyDescent="0.2">
      <c r="A103" s="219">
        <v>102</v>
      </c>
      <c r="B103" s="219" t="s">
        <v>14</v>
      </c>
      <c r="C103" s="220"/>
      <c r="D103" s="219" t="s">
        <v>318</v>
      </c>
      <c r="E103" s="219" t="s">
        <v>319</v>
      </c>
      <c r="F103" s="219" t="s">
        <v>124</v>
      </c>
      <c r="G103" s="221" t="str">
        <f>IFERROR(VLOOKUP(BillDetail_List[[#This Row],[Activity Code]],ActivityCodeList,2,FALSE), "")</f>
        <v>Telephone Calls</v>
      </c>
      <c r="H103" s="219"/>
      <c r="I103" s="221" t="str">
        <f>IFERROR(VLOOKUP(BillDetail_List[[#This Row],[Expense Code]],ExpenseCodeList,2,FALSE), "")</f>
        <v/>
      </c>
      <c r="J103" s="222">
        <v>0.1</v>
      </c>
      <c r="K103" s="223">
        <f>BillDetail_List[[#This Row],[Time Claimed]]</f>
        <v>0.1</v>
      </c>
      <c r="L103" s="219" t="s">
        <v>206</v>
      </c>
      <c r="M103" s="224" t="str">
        <f>BillDetail_List[[#This Row],[FE Claimed]]</f>
        <v>JKL</v>
      </c>
      <c r="N103" s="225">
        <f>IFERROR(VLOOKUP(BillDetail_List[[#This Row],[FE Claimed]],LTM_List[],6,FALSE),0)</f>
        <v>111</v>
      </c>
      <c r="O103" s="225">
        <f>IFERROR(VLOOKUP(BillDetail_List[[#This Row],[FE Allowed]],LTM_List[],7,FALSE),0)</f>
        <v>111</v>
      </c>
      <c r="P103" s="221" t="str">
        <f>IFERROR(VLOOKUP(BillDetail_List[[#This Row],[FE Claimed]],LTM_List[],4,FALSE),"")</f>
        <v>D</v>
      </c>
      <c r="Q103" s="221" t="str">
        <f>IFERROR(VLOOKUP(BillDetail_List[[#This Row],[FE Allowed]],LTM_List[],4,FALSE),"")</f>
        <v>D</v>
      </c>
      <c r="R103" s="226">
        <f>IFERROR(VLOOKUP(BillDetail_List[[#This Row],[Part ID]],Funding_List[],3,FALSE),"")</f>
        <v>0.2</v>
      </c>
      <c r="S103" s="227">
        <f>IFERROR(BillDetail_List[[#This Row],[Time Claimed]]*BillDetail_List[[#This Row],[FE Rate Claimed]],"")</f>
        <v>11.100000000000001</v>
      </c>
      <c r="T103" s="228">
        <f>IFERROR(BillDetail_List[[#This Row],[Time Allowed]]*BillDetail_List[[#This Row],[FE Rate Allowed]],"")</f>
        <v>11.100000000000001</v>
      </c>
      <c r="U103" s="229"/>
      <c r="V103" s="228">
        <f>BillDetail_List[[#This Row],[Disbs Claimed]]</f>
        <v>0</v>
      </c>
      <c r="W103" s="227">
        <f>IFERROR((BillDetail_List[[#This Row],[Profit Costs Claimed]]+BillDetail_List[[#This Row],[Disbs Claimed]])*BillDetail_List[[#This Row],[VAT Rate]],"")</f>
        <v>2.2200000000000002</v>
      </c>
      <c r="X103" s="228">
        <f>IFERROR(IF(_xlfn.ISFORMULA(W103),(BillDetail_List[[#This Row],[Profit Costs Allowed]]+BillDetail_List[[#This Row],[Disbs Allowed]])*BillDetail_List[[#This Row],[VAT Rate]],W103),"")</f>
        <v>2.2200000000000002</v>
      </c>
      <c r="Y103" s="224"/>
      <c r="Z103" s="221" t="str">
        <f>IFERROR(VLOOKUP(BillDetail_List[[#This Row],[Finding Code]],Findings_Table[],2,FALSE), " ")</f>
        <v xml:space="preserve"> </v>
      </c>
      <c r="AA103" s="221">
        <f>IFERROR(VLOOKUP(BillDetail_List[[#This Row],[Activity Code]],ActivityCodeList,4,FALSE), " ")</f>
        <v>3</v>
      </c>
    </row>
    <row r="104" spans="1:27" x14ac:dyDescent="0.2">
      <c r="A104" s="219">
        <v>103</v>
      </c>
      <c r="B104" s="219" t="s">
        <v>14</v>
      </c>
      <c r="C104" s="220"/>
      <c r="D104" s="219" t="s">
        <v>299</v>
      </c>
      <c r="E104" s="219" t="s">
        <v>320</v>
      </c>
      <c r="F104" s="219" t="s">
        <v>126</v>
      </c>
      <c r="G104" s="221" t="str">
        <f>IFERROR(VLOOKUP(BillDetail_List[[#This Row],[Activity Code]],ActivityCodeList,2,FALSE), "")</f>
        <v>Letters/Emails Out</v>
      </c>
      <c r="H104" s="219"/>
      <c r="I104" s="221" t="str">
        <f>IFERROR(VLOOKUP(BillDetail_List[[#This Row],[Expense Code]],ExpenseCodeList,2,FALSE), "")</f>
        <v/>
      </c>
      <c r="J104" s="222">
        <v>0.5</v>
      </c>
      <c r="K104" s="223">
        <f>BillDetail_List[[#This Row],[Time Claimed]]</f>
        <v>0.5</v>
      </c>
      <c r="L104" s="219" t="s">
        <v>206</v>
      </c>
      <c r="M104" s="224" t="str">
        <f>BillDetail_List[[#This Row],[FE Claimed]]</f>
        <v>JKL</v>
      </c>
      <c r="N104" s="225">
        <f>IFERROR(VLOOKUP(BillDetail_List[[#This Row],[FE Claimed]],LTM_List[],6,FALSE),0)</f>
        <v>111</v>
      </c>
      <c r="O104" s="225">
        <f>IFERROR(VLOOKUP(BillDetail_List[[#This Row],[FE Allowed]],LTM_List[],7,FALSE),0)</f>
        <v>111</v>
      </c>
      <c r="P104" s="221" t="str">
        <f>IFERROR(VLOOKUP(BillDetail_List[[#This Row],[FE Claimed]],LTM_List[],4,FALSE),"")</f>
        <v>D</v>
      </c>
      <c r="Q104" s="221" t="str">
        <f>IFERROR(VLOOKUP(BillDetail_List[[#This Row],[FE Allowed]],LTM_List[],4,FALSE),"")</f>
        <v>D</v>
      </c>
      <c r="R104" s="226">
        <f>IFERROR(VLOOKUP(BillDetail_List[[#This Row],[Part ID]],Funding_List[],3,FALSE),"")</f>
        <v>0.2</v>
      </c>
      <c r="S104" s="227">
        <f>IFERROR(BillDetail_List[[#This Row],[Time Claimed]]*BillDetail_List[[#This Row],[FE Rate Claimed]],"")</f>
        <v>55.5</v>
      </c>
      <c r="T104" s="228">
        <f>IFERROR(BillDetail_List[[#This Row],[Time Allowed]]*BillDetail_List[[#This Row],[FE Rate Allowed]],"")</f>
        <v>55.5</v>
      </c>
      <c r="U104" s="229"/>
      <c r="V104" s="228">
        <f>BillDetail_List[[#This Row],[Disbs Claimed]]</f>
        <v>0</v>
      </c>
      <c r="W104" s="227">
        <f>IFERROR((BillDetail_List[[#This Row],[Profit Costs Claimed]]+BillDetail_List[[#This Row],[Disbs Claimed]])*BillDetail_List[[#This Row],[VAT Rate]],"")</f>
        <v>11.100000000000001</v>
      </c>
      <c r="X104" s="228">
        <f>IFERROR(IF(_xlfn.ISFORMULA(W104),(BillDetail_List[[#This Row],[Profit Costs Allowed]]+BillDetail_List[[#This Row],[Disbs Allowed]])*BillDetail_List[[#This Row],[VAT Rate]],W104),"")</f>
        <v>11.100000000000001</v>
      </c>
      <c r="Y104" s="224"/>
      <c r="Z104" s="221" t="str">
        <f>IFERROR(VLOOKUP(BillDetail_List[[#This Row],[Finding Code]],Findings_Table[],2,FALSE), " ")</f>
        <v xml:space="preserve"> </v>
      </c>
      <c r="AA104" s="221">
        <f>IFERROR(VLOOKUP(BillDetail_List[[#This Row],[Activity Code]],ActivityCodeList,4,FALSE), " ")</f>
        <v>5</v>
      </c>
    </row>
    <row r="105" spans="1:27" x14ac:dyDescent="0.2">
      <c r="A105" s="219">
        <v>104</v>
      </c>
      <c r="B105" s="219" t="s">
        <v>14</v>
      </c>
      <c r="C105" s="220"/>
      <c r="D105" s="219" t="s">
        <v>306</v>
      </c>
      <c r="E105" s="219" t="s">
        <v>321</v>
      </c>
      <c r="F105" s="219" t="s">
        <v>126</v>
      </c>
      <c r="G105" s="221" t="str">
        <f>IFERROR(VLOOKUP(BillDetail_List[[#This Row],[Activity Code]],ActivityCodeList,2,FALSE), "")</f>
        <v>Letters/Emails Out</v>
      </c>
      <c r="H105" s="219"/>
      <c r="I105" s="221" t="str">
        <f>IFERROR(VLOOKUP(BillDetail_List[[#This Row],[Expense Code]],ExpenseCodeList,2,FALSE), "")</f>
        <v/>
      </c>
      <c r="J105" s="222">
        <v>0.1</v>
      </c>
      <c r="K105" s="223">
        <f>BillDetail_List[[#This Row],[Time Claimed]]</f>
        <v>0.1</v>
      </c>
      <c r="L105" s="219" t="s">
        <v>206</v>
      </c>
      <c r="M105" s="224" t="str">
        <f>BillDetail_List[[#This Row],[FE Claimed]]</f>
        <v>JKL</v>
      </c>
      <c r="N105" s="225">
        <f>IFERROR(VLOOKUP(BillDetail_List[[#This Row],[FE Claimed]],LTM_List[],6,FALSE),0)</f>
        <v>111</v>
      </c>
      <c r="O105" s="225">
        <f>IFERROR(VLOOKUP(BillDetail_List[[#This Row],[FE Allowed]],LTM_List[],7,FALSE),0)</f>
        <v>111</v>
      </c>
      <c r="P105" s="221" t="str">
        <f>IFERROR(VLOOKUP(BillDetail_List[[#This Row],[FE Claimed]],LTM_List[],4,FALSE),"")</f>
        <v>D</v>
      </c>
      <c r="Q105" s="221" t="str">
        <f>IFERROR(VLOOKUP(BillDetail_List[[#This Row],[FE Allowed]],LTM_List[],4,FALSE),"")</f>
        <v>D</v>
      </c>
      <c r="R105" s="226">
        <f>IFERROR(VLOOKUP(BillDetail_List[[#This Row],[Part ID]],Funding_List[],3,FALSE),"")</f>
        <v>0.2</v>
      </c>
      <c r="S105" s="227">
        <f>IFERROR(BillDetail_List[[#This Row],[Time Claimed]]*BillDetail_List[[#This Row],[FE Rate Claimed]],"")</f>
        <v>11.100000000000001</v>
      </c>
      <c r="T105" s="228">
        <f>IFERROR(BillDetail_List[[#This Row],[Time Allowed]]*BillDetail_List[[#This Row],[FE Rate Allowed]],"")</f>
        <v>11.100000000000001</v>
      </c>
      <c r="U105" s="229"/>
      <c r="V105" s="228">
        <f>BillDetail_List[[#This Row],[Disbs Claimed]]</f>
        <v>0</v>
      </c>
      <c r="W105" s="227">
        <f>IFERROR((BillDetail_List[[#This Row],[Profit Costs Claimed]]+BillDetail_List[[#This Row],[Disbs Claimed]])*BillDetail_List[[#This Row],[VAT Rate]],"")</f>
        <v>2.2200000000000002</v>
      </c>
      <c r="X105" s="228">
        <f>IFERROR(IF(_xlfn.ISFORMULA(W105),(BillDetail_List[[#This Row],[Profit Costs Allowed]]+BillDetail_List[[#This Row],[Disbs Allowed]])*BillDetail_List[[#This Row],[VAT Rate]],W105),"")</f>
        <v>2.2200000000000002</v>
      </c>
      <c r="Y105" s="224"/>
      <c r="Z105" s="221" t="str">
        <f>IFERROR(VLOOKUP(BillDetail_List[[#This Row],[Finding Code]],Findings_Table[],2,FALSE), " ")</f>
        <v xml:space="preserve"> </v>
      </c>
      <c r="AA105" s="221">
        <f>IFERROR(VLOOKUP(BillDetail_List[[#This Row],[Activity Code]],ActivityCodeList,4,FALSE), " ")</f>
        <v>5</v>
      </c>
    </row>
    <row r="106" spans="1:27" x14ac:dyDescent="0.2">
      <c r="A106" s="219">
        <v>105</v>
      </c>
      <c r="B106" s="219" t="s">
        <v>14</v>
      </c>
      <c r="C106" s="220"/>
      <c r="D106" s="219" t="s">
        <v>318</v>
      </c>
      <c r="E106" s="219" t="s">
        <v>322</v>
      </c>
      <c r="F106" s="219" t="s">
        <v>124</v>
      </c>
      <c r="G106" s="221" t="str">
        <f>IFERROR(VLOOKUP(BillDetail_List[[#This Row],[Activity Code]],ActivityCodeList,2,FALSE), "")</f>
        <v>Telephone Calls</v>
      </c>
      <c r="H106" s="219"/>
      <c r="I106" s="221" t="str">
        <f>IFERROR(VLOOKUP(BillDetail_List[[#This Row],[Expense Code]],ExpenseCodeList,2,FALSE), "")</f>
        <v/>
      </c>
      <c r="J106" s="222">
        <v>0.1</v>
      </c>
      <c r="K106" s="223">
        <f>BillDetail_List[[#This Row],[Time Claimed]]</f>
        <v>0.1</v>
      </c>
      <c r="L106" s="219" t="s">
        <v>206</v>
      </c>
      <c r="M106" s="224" t="str">
        <f>BillDetail_List[[#This Row],[FE Claimed]]</f>
        <v>JKL</v>
      </c>
      <c r="N106" s="225">
        <f>IFERROR(VLOOKUP(BillDetail_List[[#This Row],[FE Claimed]],LTM_List[],6,FALSE),0)</f>
        <v>111</v>
      </c>
      <c r="O106" s="225">
        <f>IFERROR(VLOOKUP(BillDetail_List[[#This Row],[FE Allowed]],LTM_List[],7,FALSE),0)</f>
        <v>111</v>
      </c>
      <c r="P106" s="221" t="str">
        <f>IFERROR(VLOOKUP(BillDetail_List[[#This Row],[FE Claimed]],LTM_List[],4,FALSE),"")</f>
        <v>D</v>
      </c>
      <c r="Q106" s="221" t="str">
        <f>IFERROR(VLOOKUP(BillDetail_List[[#This Row],[FE Allowed]],LTM_List[],4,FALSE),"")</f>
        <v>D</v>
      </c>
      <c r="R106" s="226">
        <f>IFERROR(VLOOKUP(BillDetail_List[[#This Row],[Part ID]],Funding_List[],3,FALSE),"")</f>
        <v>0.2</v>
      </c>
      <c r="S106" s="227">
        <f>IFERROR(BillDetail_List[[#This Row],[Time Claimed]]*BillDetail_List[[#This Row],[FE Rate Claimed]],"")</f>
        <v>11.100000000000001</v>
      </c>
      <c r="T106" s="228">
        <f>IFERROR(BillDetail_List[[#This Row],[Time Allowed]]*BillDetail_List[[#This Row],[FE Rate Allowed]],"")</f>
        <v>11.100000000000001</v>
      </c>
      <c r="U106" s="229"/>
      <c r="V106" s="228">
        <f>BillDetail_List[[#This Row],[Disbs Claimed]]</f>
        <v>0</v>
      </c>
      <c r="W106" s="227">
        <f>IFERROR((BillDetail_List[[#This Row],[Profit Costs Claimed]]+BillDetail_List[[#This Row],[Disbs Claimed]])*BillDetail_List[[#This Row],[VAT Rate]],"")</f>
        <v>2.2200000000000002</v>
      </c>
      <c r="X106" s="228">
        <f>IFERROR(IF(_xlfn.ISFORMULA(W106),(BillDetail_List[[#This Row],[Profit Costs Allowed]]+BillDetail_List[[#This Row],[Disbs Allowed]])*BillDetail_List[[#This Row],[VAT Rate]],W106),"")</f>
        <v>2.2200000000000002</v>
      </c>
      <c r="Y106" s="224"/>
      <c r="Z106" s="221" t="str">
        <f>IFERROR(VLOOKUP(BillDetail_List[[#This Row],[Finding Code]],Findings_Table[],2,FALSE), " ")</f>
        <v xml:space="preserve"> </v>
      </c>
      <c r="AA106" s="221">
        <f>IFERROR(VLOOKUP(BillDetail_List[[#This Row],[Activity Code]],ActivityCodeList,4,FALSE), " ")</f>
        <v>3</v>
      </c>
    </row>
    <row r="107" spans="1:27" ht="25.5" x14ac:dyDescent="0.2">
      <c r="A107" s="219">
        <v>106</v>
      </c>
      <c r="B107" s="219" t="s">
        <v>14</v>
      </c>
      <c r="C107" s="220"/>
      <c r="D107" s="219" t="s">
        <v>315</v>
      </c>
      <c r="E107" s="219" t="s">
        <v>322</v>
      </c>
      <c r="F107" s="219" t="s">
        <v>126</v>
      </c>
      <c r="G107" s="221" t="str">
        <f>IFERROR(VLOOKUP(BillDetail_List[[#This Row],[Activity Code]],ActivityCodeList,2,FALSE), "")</f>
        <v>Letters/Emails Out</v>
      </c>
      <c r="H107" s="219"/>
      <c r="I107" s="221" t="str">
        <f>IFERROR(VLOOKUP(BillDetail_List[[#This Row],[Expense Code]],ExpenseCodeList,2,FALSE), "")</f>
        <v/>
      </c>
      <c r="J107" s="222">
        <v>0.3</v>
      </c>
      <c r="K107" s="223">
        <v>0.15</v>
      </c>
      <c r="L107" s="219" t="s">
        <v>206</v>
      </c>
      <c r="M107" s="224" t="str">
        <f>BillDetail_List[[#This Row],[FE Claimed]]</f>
        <v>JKL</v>
      </c>
      <c r="N107" s="225">
        <f>IFERROR(VLOOKUP(BillDetail_List[[#This Row],[FE Claimed]],LTM_List[],6,FALSE),0)</f>
        <v>111</v>
      </c>
      <c r="O107" s="225">
        <f>IFERROR(VLOOKUP(BillDetail_List[[#This Row],[FE Allowed]],LTM_List[],7,FALSE),0)</f>
        <v>111</v>
      </c>
      <c r="P107" s="221" t="str">
        <f>IFERROR(VLOOKUP(BillDetail_List[[#This Row],[FE Claimed]],LTM_List[],4,FALSE),"")</f>
        <v>D</v>
      </c>
      <c r="Q107" s="221" t="str">
        <f>IFERROR(VLOOKUP(BillDetail_List[[#This Row],[FE Allowed]],LTM_List[],4,FALSE),"")</f>
        <v>D</v>
      </c>
      <c r="R107" s="226">
        <f>IFERROR(VLOOKUP(BillDetail_List[[#This Row],[Part ID]],Funding_List[],3,FALSE),"")</f>
        <v>0.2</v>
      </c>
      <c r="S107" s="227">
        <f>IFERROR(BillDetail_List[[#This Row],[Time Claimed]]*BillDetail_List[[#This Row],[FE Rate Claimed]],"")</f>
        <v>33.299999999999997</v>
      </c>
      <c r="T107" s="228">
        <f>IFERROR(BillDetail_List[[#This Row],[Time Allowed]]*BillDetail_List[[#This Row],[FE Rate Allowed]],"")</f>
        <v>16.649999999999999</v>
      </c>
      <c r="U107" s="229"/>
      <c r="V107" s="228">
        <f>BillDetail_List[[#This Row],[Disbs Claimed]]</f>
        <v>0</v>
      </c>
      <c r="W107" s="227">
        <f>IFERROR((BillDetail_List[[#This Row],[Profit Costs Claimed]]+BillDetail_List[[#This Row],[Disbs Claimed]])*BillDetail_List[[#This Row],[VAT Rate]],"")</f>
        <v>6.66</v>
      </c>
      <c r="X107" s="228">
        <f>IFERROR(IF(_xlfn.ISFORMULA(W107),(BillDetail_List[[#This Row],[Profit Costs Allowed]]+BillDetail_List[[#This Row],[Disbs Allowed]])*BillDetail_List[[#This Row],[VAT Rate]],W107),"")</f>
        <v>3.33</v>
      </c>
      <c r="Y107" s="224" t="s">
        <v>492</v>
      </c>
      <c r="Z107" s="221" t="str">
        <f>IFERROR(VLOOKUP(BillDetail_List[[#This Row],[Finding Code]],Findings_Table[],2,FALSE), " ")</f>
        <v>Enclosure letters at 3 mins each - Master O'Hare's decision in Jamie Walker – Very Short/Duplicates at 50%</v>
      </c>
      <c r="AA107" s="221">
        <f>IFERROR(VLOOKUP(BillDetail_List[[#This Row],[Activity Code]],ActivityCodeList,4,FALSE), " ")</f>
        <v>5</v>
      </c>
    </row>
    <row r="108" spans="1:27" x14ac:dyDescent="0.2">
      <c r="A108" s="219">
        <v>107</v>
      </c>
      <c r="B108" s="219" t="s">
        <v>14</v>
      </c>
      <c r="C108" s="220"/>
      <c r="D108" s="219" t="s">
        <v>323</v>
      </c>
      <c r="E108" s="219" t="s">
        <v>324</v>
      </c>
      <c r="F108" s="219" t="s">
        <v>124</v>
      </c>
      <c r="G108" s="221" t="str">
        <f>IFERROR(VLOOKUP(BillDetail_List[[#This Row],[Activity Code]],ActivityCodeList,2,FALSE), "")</f>
        <v>Telephone Calls</v>
      </c>
      <c r="H108" s="219"/>
      <c r="I108" s="221" t="str">
        <f>IFERROR(VLOOKUP(BillDetail_List[[#This Row],[Expense Code]],ExpenseCodeList,2,FALSE), "")</f>
        <v/>
      </c>
      <c r="J108" s="222">
        <v>0.4</v>
      </c>
      <c r="K108" s="223">
        <f>BillDetail_List[[#This Row],[Time Claimed]]</f>
        <v>0.4</v>
      </c>
      <c r="L108" s="219" t="s">
        <v>206</v>
      </c>
      <c r="M108" s="224" t="str">
        <f>BillDetail_List[[#This Row],[FE Claimed]]</f>
        <v>JKL</v>
      </c>
      <c r="N108" s="225">
        <f>IFERROR(VLOOKUP(BillDetail_List[[#This Row],[FE Claimed]],LTM_List[],6,FALSE),0)</f>
        <v>111</v>
      </c>
      <c r="O108" s="225">
        <f>IFERROR(VLOOKUP(BillDetail_List[[#This Row],[FE Allowed]],LTM_List[],7,FALSE),0)</f>
        <v>111</v>
      </c>
      <c r="P108" s="221" t="str">
        <f>IFERROR(VLOOKUP(BillDetail_List[[#This Row],[FE Claimed]],LTM_List[],4,FALSE),"")</f>
        <v>D</v>
      </c>
      <c r="Q108" s="221" t="str">
        <f>IFERROR(VLOOKUP(BillDetail_List[[#This Row],[FE Allowed]],LTM_List[],4,FALSE),"")</f>
        <v>D</v>
      </c>
      <c r="R108" s="226">
        <f>IFERROR(VLOOKUP(BillDetail_List[[#This Row],[Part ID]],Funding_List[],3,FALSE),"")</f>
        <v>0.2</v>
      </c>
      <c r="S108" s="227">
        <f>IFERROR(BillDetail_List[[#This Row],[Time Claimed]]*BillDetail_List[[#This Row],[FE Rate Claimed]],"")</f>
        <v>44.400000000000006</v>
      </c>
      <c r="T108" s="228">
        <f>IFERROR(BillDetail_List[[#This Row],[Time Allowed]]*BillDetail_List[[#This Row],[FE Rate Allowed]],"")</f>
        <v>44.400000000000006</v>
      </c>
      <c r="U108" s="229"/>
      <c r="V108" s="228">
        <f>BillDetail_List[[#This Row],[Disbs Claimed]]</f>
        <v>0</v>
      </c>
      <c r="W108" s="227">
        <f>IFERROR((BillDetail_List[[#This Row],[Profit Costs Claimed]]+BillDetail_List[[#This Row],[Disbs Claimed]])*BillDetail_List[[#This Row],[VAT Rate]],"")</f>
        <v>8.8800000000000008</v>
      </c>
      <c r="X108" s="228">
        <f>IFERROR(IF(_xlfn.ISFORMULA(W108),(BillDetail_List[[#This Row],[Profit Costs Allowed]]+BillDetail_List[[#This Row],[Disbs Allowed]])*BillDetail_List[[#This Row],[VAT Rate]],W108),"")</f>
        <v>8.8800000000000008</v>
      </c>
      <c r="Y108" s="224"/>
      <c r="Z108" s="221" t="str">
        <f>IFERROR(VLOOKUP(BillDetail_List[[#This Row],[Finding Code]],Findings_Table[],2,FALSE), " ")</f>
        <v xml:space="preserve"> </v>
      </c>
      <c r="AA108" s="221">
        <f>IFERROR(VLOOKUP(BillDetail_List[[#This Row],[Activity Code]],ActivityCodeList,4,FALSE), " ")</f>
        <v>3</v>
      </c>
    </row>
    <row r="109" spans="1:27" x14ac:dyDescent="0.2">
      <c r="A109" s="219">
        <v>108</v>
      </c>
      <c r="B109" s="219" t="s">
        <v>14</v>
      </c>
      <c r="C109" s="220"/>
      <c r="D109" s="219" t="s">
        <v>299</v>
      </c>
      <c r="E109" s="219" t="s">
        <v>324</v>
      </c>
      <c r="F109" s="219" t="s">
        <v>126</v>
      </c>
      <c r="G109" s="221" t="str">
        <f>IFERROR(VLOOKUP(BillDetail_List[[#This Row],[Activity Code]],ActivityCodeList,2,FALSE), "")</f>
        <v>Letters/Emails Out</v>
      </c>
      <c r="H109" s="219"/>
      <c r="I109" s="221" t="str">
        <f>IFERROR(VLOOKUP(BillDetail_List[[#This Row],[Expense Code]],ExpenseCodeList,2,FALSE), "")</f>
        <v/>
      </c>
      <c r="J109" s="222">
        <v>0.5</v>
      </c>
      <c r="K109" s="223">
        <f>BillDetail_List[[#This Row],[Time Claimed]]</f>
        <v>0.5</v>
      </c>
      <c r="L109" s="219" t="s">
        <v>206</v>
      </c>
      <c r="M109" s="224" t="str">
        <f>BillDetail_List[[#This Row],[FE Claimed]]</f>
        <v>JKL</v>
      </c>
      <c r="N109" s="225">
        <f>IFERROR(VLOOKUP(BillDetail_List[[#This Row],[FE Claimed]],LTM_List[],6,FALSE),0)</f>
        <v>111</v>
      </c>
      <c r="O109" s="225">
        <f>IFERROR(VLOOKUP(BillDetail_List[[#This Row],[FE Allowed]],LTM_List[],7,FALSE),0)</f>
        <v>111</v>
      </c>
      <c r="P109" s="221" t="str">
        <f>IFERROR(VLOOKUP(BillDetail_List[[#This Row],[FE Claimed]],LTM_List[],4,FALSE),"")</f>
        <v>D</v>
      </c>
      <c r="Q109" s="221" t="str">
        <f>IFERROR(VLOOKUP(BillDetail_List[[#This Row],[FE Allowed]],LTM_List[],4,FALSE),"")</f>
        <v>D</v>
      </c>
      <c r="R109" s="226">
        <f>IFERROR(VLOOKUP(BillDetail_List[[#This Row],[Part ID]],Funding_List[],3,FALSE),"")</f>
        <v>0.2</v>
      </c>
      <c r="S109" s="227">
        <f>IFERROR(BillDetail_List[[#This Row],[Time Claimed]]*BillDetail_List[[#This Row],[FE Rate Claimed]],"")</f>
        <v>55.5</v>
      </c>
      <c r="T109" s="228">
        <f>IFERROR(BillDetail_List[[#This Row],[Time Allowed]]*BillDetail_List[[#This Row],[FE Rate Allowed]],"")</f>
        <v>55.5</v>
      </c>
      <c r="U109" s="229"/>
      <c r="V109" s="228">
        <f>BillDetail_List[[#This Row],[Disbs Claimed]]</f>
        <v>0</v>
      </c>
      <c r="W109" s="227">
        <f>IFERROR((BillDetail_List[[#This Row],[Profit Costs Claimed]]+BillDetail_List[[#This Row],[Disbs Claimed]])*BillDetail_List[[#This Row],[VAT Rate]],"")</f>
        <v>11.100000000000001</v>
      </c>
      <c r="X109" s="228">
        <f>IFERROR(IF(_xlfn.ISFORMULA(W109),(BillDetail_List[[#This Row],[Profit Costs Allowed]]+BillDetail_List[[#This Row],[Disbs Allowed]])*BillDetail_List[[#This Row],[VAT Rate]],W109),"")</f>
        <v>11.100000000000001</v>
      </c>
      <c r="Y109" s="224"/>
      <c r="Z109" s="221" t="str">
        <f>IFERROR(VLOOKUP(BillDetail_List[[#This Row],[Finding Code]],Findings_Table[],2,FALSE), " ")</f>
        <v xml:space="preserve"> </v>
      </c>
      <c r="AA109" s="221">
        <f>IFERROR(VLOOKUP(BillDetail_List[[#This Row],[Activity Code]],ActivityCodeList,4,FALSE), " ")</f>
        <v>5</v>
      </c>
    </row>
    <row r="110" spans="1:27" x14ac:dyDescent="0.2">
      <c r="A110" s="219">
        <v>109</v>
      </c>
      <c r="B110" s="219" t="s">
        <v>14</v>
      </c>
      <c r="C110" s="220"/>
      <c r="D110" s="219" t="s">
        <v>315</v>
      </c>
      <c r="E110" s="219" t="s">
        <v>325</v>
      </c>
      <c r="F110" s="219" t="s">
        <v>126</v>
      </c>
      <c r="G110" s="221" t="str">
        <f>IFERROR(VLOOKUP(BillDetail_List[[#This Row],[Activity Code]],ActivityCodeList,2,FALSE), "")</f>
        <v>Letters/Emails Out</v>
      </c>
      <c r="H110" s="219"/>
      <c r="I110" s="221" t="str">
        <f>IFERROR(VLOOKUP(BillDetail_List[[#This Row],[Expense Code]],ExpenseCodeList,2,FALSE), "")</f>
        <v/>
      </c>
      <c r="J110" s="222">
        <v>0.3</v>
      </c>
      <c r="K110" s="223">
        <f>BillDetail_List[[#This Row],[Time Claimed]]</f>
        <v>0.3</v>
      </c>
      <c r="L110" s="219" t="s">
        <v>206</v>
      </c>
      <c r="M110" s="224" t="str">
        <f>BillDetail_List[[#This Row],[FE Claimed]]</f>
        <v>JKL</v>
      </c>
      <c r="N110" s="225">
        <f>IFERROR(VLOOKUP(BillDetail_List[[#This Row],[FE Claimed]],LTM_List[],6,FALSE),0)</f>
        <v>111</v>
      </c>
      <c r="O110" s="225">
        <f>IFERROR(VLOOKUP(BillDetail_List[[#This Row],[FE Allowed]],LTM_List[],7,FALSE),0)</f>
        <v>111</v>
      </c>
      <c r="P110" s="221" t="str">
        <f>IFERROR(VLOOKUP(BillDetail_List[[#This Row],[FE Claimed]],LTM_List[],4,FALSE),"")</f>
        <v>D</v>
      </c>
      <c r="Q110" s="221" t="str">
        <f>IFERROR(VLOOKUP(BillDetail_List[[#This Row],[FE Allowed]],LTM_List[],4,FALSE),"")</f>
        <v>D</v>
      </c>
      <c r="R110" s="226">
        <f>IFERROR(VLOOKUP(BillDetail_List[[#This Row],[Part ID]],Funding_List[],3,FALSE),"")</f>
        <v>0.2</v>
      </c>
      <c r="S110" s="227">
        <f>IFERROR(BillDetail_List[[#This Row],[Time Claimed]]*BillDetail_List[[#This Row],[FE Rate Claimed]],"")</f>
        <v>33.299999999999997</v>
      </c>
      <c r="T110" s="228">
        <f>IFERROR(BillDetail_List[[#This Row],[Time Allowed]]*BillDetail_List[[#This Row],[FE Rate Allowed]],"")</f>
        <v>33.299999999999997</v>
      </c>
      <c r="U110" s="229"/>
      <c r="V110" s="228">
        <f>BillDetail_List[[#This Row],[Disbs Claimed]]</f>
        <v>0</v>
      </c>
      <c r="W110" s="227">
        <f>IFERROR((BillDetail_List[[#This Row],[Profit Costs Claimed]]+BillDetail_List[[#This Row],[Disbs Claimed]])*BillDetail_List[[#This Row],[VAT Rate]],"")</f>
        <v>6.66</v>
      </c>
      <c r="X110" s="228">
        <f>IFERROR(IF(_xlfn.ISFORMULA(W110),(BillDetail_List[[#This Row],[Profit Costs Allowed]]+BillDetail_List[[#This Row],[Disbs Allowed]])*BillDetail_List[[#This Row],[VAT Rate]],W110),"")</f>
        <v>6.66</v>
      </c>
      <c r="Y110" s="224"/>
      <c r="Z110" s="221" t="str">
        <f>IFERROR(VLOOKUP(BillDetail_List[[#This Row],[Finding Code]],Findings_Table[],2,FALSE), " ")</f>
        <v xml:space="preserve"> </v>
      </c>
      <c r="AA110" s="221">
        <f>IFERROR(VLOOKUP(BillDetail_List[[#This Row],[Activity Code]],ActivityCodeList,4,FALSE), " ")</f>
        <v>5</v>
      </c>
    </row>
    <row r="111" spans="1:27" ht="25.5" x14ac:dyDescent="0.2">
      <c r="A111" s="219">
        <v>110</v>
      </c>
      <c r="B111" s="219" t="s">
        <v>14</v>
      </c>
      <c r="C111" s="220"/>
      <c r="D111" s="219" t="s">
        <v>306</v>
      </c>
      <c r="E111" s="219" t="s">
        <v>326</v>
      </c>
      <c r="F111" s="219" t="s">
        <v>126</v>
      </c>
      <c r="G111" s="221" t="str">
        <f>IFERROR(VLOOKUP(BillDetail_List[[#This Row],[Activity Code]],ActivityCodeList,2,FALSE), "")</f>
        <v>Letters/Emails Out</v>
      </c>
      <c r="H111" s="219"/>
      <c r="I111" s="221" t="str">
        <f>IFERROR(VLOOKUP(BillDetail_List[[#This Row],[Expense Code]],ExpenseCodeList,2,FALSE), "")</f>
        <v/>
      </c>
      <c r="J111" s="222">
        <v>0.1</v>
      </c>
      <c r="K111" s="223">
        <f>BillDetail_List[[#This Row],[Time Claimed]]</f>
        <v>0.1</v>
      </c>
      <c r="L111" s="219" t="s">
        <v>206</v>
      </c>
      <c r="M111" s="224" t="str">
        <f>BillDetail_List[[#This Row],[FE Claimed]]</f>
        <v>JKL</v>
      </c>
      <c r="N111" s="225">
        <f>IFERROR(VLOOKUP(BillDetail_List[[#This Row],[FE Claimed]],LTM_List[],6,FALSE),0)</f>
        <v>111</v>
      </c>
      <c r="O111" s="225">
        <f>IFERROR(VLOOKUP(BillDetail_List[[#This Row],[FE Allowed]],LTM_List[],7,FALSE),0)</f>
        <v>111</v>
      </c>
      <c r="P111" s="221" t="str">
        <f>IFERROR(VLOOKUP(BillDetail_List[[#This Row],[FE Claimed]],LTM_List[],4,FALSE),"")</f>
        <v>D</v>
      </c>
      <c r="Q111" s="221" t="str">
        <f>IFERROR(VLOOKUP(BillDetail_List[[#This Row],[FE Allowed]],LTM_List[],4,FALSE),"")</f>
        <v>D</v>
      </c>
      <c r="R111" s="226">
        <f>IFERROR(VLOOKUP(BillDetail_List[[#This Row],[Part ID]],Funding_List[],3,FALSE),"")</f>
        <v>0.2</v>
      </c>
      <c r="S111" s="227">
        <f>IFERROR(BillDetail_List[[#This Row],[Time Claimed]]*BillDetail_List[[#This Row],[FE Rate Claimed]],"")</f>
        <v>11.100000000000001</v>
      </c>
      <c r="T111" s="228">
        <f>IFERROR(BillDetail_List[[#This Row],[Time Allowed]]*BillDetail_List[[#This Row],[FE Rate Allowed]],"")</f>
        <v>11.100000000000001</v>
      </c>
      <c r="U111" s="229"/>
      <c r="V111" s="228">
        <f>BillDetail_List[[#This Row],[Disbs Claimed]]</f>
        <v>0</v>
      </c>
      <c r="W111" s="227">
        <f>IFERROR((BillDetail_List[[#This Row],[Profit Costs Claimed]]+BillDetail_List[[#This Row],[Disbs Claimed]])*BillDetail_List[[#This Row],[VAT Rate]],"")</f>
        <v>2.2200000000000002</v>
      </c>
      <c r="X111" s="228">
        <f>IFERROR(IF(_xlfn.ISFORMULA(W111),(BillDetail_List[[#This Row],[Profit Costs Allowed]]+BillDetail_List[[#This Row],[Disbs Allowed]])*BillDetail_List[[#This Row],[VAT Rate]],W111),"")</f>
        <v>2.2200000000000002</v>
      </c>
      <c r="Y111" s="224"/>
      <c r="Z111" s="221" t="str">
        <f>IFERROR(VLOOKUP(BillDetail_List[[#This Row],[Finding Code]],Findings_Table[],2,FALSE), " ")</f>
        <v xml:space="preserve"> </v>
      </c>
      <c r="AA111" s="221">
        <f>IFERROR(VLOOKUP(BillDetail_List[[#This Row],[Activity Code]],ActivityCodeList,4,FALSE), " ")</f>
        <v>5</v>
      </c>
    </row>
    <row r="112" spans="1:27" x14ac:dyDescent="0.2">
      <c r="A112" s="219">
        <v>111</v>
      </c>
      <c r="B112" s="219" t="s">
        <v>14</v>
      </c>
      <c r="C112" s="220"/>
      <c r="D112" s="219" t="s">
        <v>311</v>
      </c>
      <c r="E112" s="219" t="s">
        <v>327</v>
      </c>
      <c r="F112" s="219" t="s">
        <v>126</v>
      </c>
      <c r="G112" s="221" t="str">
        <f>IFERROR(VLOOKUP(BillDetail_List[[#This Row],[Activity Code]],ActivityCodeList,2,FALSE), "")</f>
        <v>Letters/Emails Out</v>
      </c>
      <c r="H112" s="219"/>
      <c r="I112" s="221" t="str">
        <f>IFERROR(VLOOKUP(BillDetail_List[[#This Row],[Expense Code]],ExpenseCodeList,2,FALSE), "")</f>
        <v/>
      </c>
      <c r="J112" s="222">
        <v>0.4</v>
      </c>
      <c r="K112" s="223">
        <f>BillDetail_List[[#This Row],[Time Claimed]]</f>
        <v>0.4</v>
      </c>
      <c r="L112" s="219" t="s">
        <v>206</v>
      </c>
      <c r="M112" s="224" t="str">
        <f>BillDetail_List[[#This Row],[FE Claimed]]</f>
        <v>JKL</v>
      </c>
      <c r="N112" s="225">
        <f>IFERROR(VLOOKUP(BillDetail_List[[#This Row],[FE Claimed]],LTM_List[],6,FALSE),0)</f>
        <v>111</v>
      </c>
      <c r="O112" s="225">
        <f>IFERROR(VLOOKUP(BillDetail_List[[#This Row],[FE Allowed]],LTM_List[],7,FALSE),0)</f>
        <v>111</v>
      </c>
      <c r="P112" s="221" t="str">
        <f>IFERROR(VLOOKUP(BillDetail_List[[#This Row],[FE Claimed]],LTM_List[],4,FALSE),"")</f>
        <v>D</v>
      </c>
      <c r="Q112" s="221" t="str">
        <f>IFERROR(VLOOKUP(BillDetail_List[[#This Row],[FE Allowed]],LTM_List[],4,FALSE),"")</f>
        <v>D</v>
      </c>
      <c r="R112" s="226">
        <f>IFERROR(VLOOKUP(BillDetail_List[[#This Row],[Part ID]],Funding_List[],3,FALSE),"")</f>
        <v>0.2</v>
      </c>
      <c r="S112" s="227">
        <f>IFERROR(BillDetail_List[[#This Row],[Time Claimed]]*BillDetail_List[[#This Row],[FE Rate Claimed]],"")</f>
        <v>44.400000000000006</v>
      </c>
      <c r="T112" s="228">
        <f>IFERROR(BillDetail_List[[#This Row],[Time Allowed]]*BillDetail_List[[#This Row],[FE Rate Allowed]],"")</f>
        <v>44.400000000000006</v>
      </c>
      <c r="U112" s="229"/>
      <c r="V112" s="228">
        <f>BillDetail_List[[#This Row],[Disbs Claimed]]</f>
        <v>0</v>
      </c>
      <c r="W112" s="227">
        <f>IFERROR((BillDetail_List[[#This Row],[Profit Costs Claimed]]+BillDetail_List[[#This Row],[Disbs Claimed]])*BillDetail_List[[#This Row],[VAT Rate]],"")</f>
        <v>8.8800000000000008</v>
      </c>
      <c r="X112" s="228">
        <f>IFERROR(IF(_xlfn.ISFORMULA(W112),(BillDetail_List[[#This Row],[Profit Costs Allowed]]+BillDetail_List[[#This Row],[Disbs Allowed]])*BillDetail_List[[#This Row],[VAT Rate]],W112),"")</f>
        <v>8.8800000000000008</v>
      </c>
      <c r="Y112" s="224"/>
      <c r="Z112" s="221" t="str">
        <f>IFERROR(VLOOKUP(BillDetail_List[[#This Row],[Finding Code]],Findings_Table[],2,FALSE), " ")</f>
        <v xml:space="preserve"> </v>
      </c>
      <c r="AA112" s="221">
        <f>IFERROR(VLOOKUP(BillDetail_List[[#This Row],[Activity Code]],ActivityCodeList,4,FALSE), " ")</f>
        <v>5</v>
      </c>
    </row>
    <row r="113" spans="1:27" x14ac:dyDescent="0.2">
      <c r="A113" s="219">
        <v>112</v>
      </c>
      <c r="B113" s="219" t="s">
        <v>14</v>
      </c>
      <c r="C113" s="220"/>
      <c r="D113" s="219" t="s">
        <v>328</v>
      </c>
      <c r="E113" s="219" t="s">
        <v>327</v>
      </c>
      <c r="F113" s="219" t="s">
        <v>127</v>
      </c>
      <c r="G113" s="221" t="str">
        <f>IFERROR(VLOOKUP(BillDetail_List[[#This Row],[Activity Code]],ActivityCodeList,2,FALSE), "")</f>
        <v>Enclosure Letters/Emails Out</v>
      </c>
      <c r="H113" s="219"/>
      <c r="I113" s="221" t="str">
        <f>IFERROR(VLOOKUP(BillDetail_List[[#This Row],[Expense Code]],ExpenseCodeList,2,FALSE), "")</f>
        <v/>
      </c>
      <c r="J113" s="222">
        <v>0.25</v>
      </c>
      <c r="K113" s="223">
        <f>BillDetail_List[[#This Row],[Time Claimed]]</f>
        <v>0.25</v>
      </c>
      <c r="L113" s="219" t="s">
        <v>206</v>
      </c>
      <c r="M113" s="224" t="str">
        <f>BillDetail_List[[#This Row],[FE Claimed]]</f>
        <v>JKL</v>
      </c>
      <c r="N113" s="225">
        <f>IFERROR(VLOOKUP(BillDetail_List[[#This Row],[FE Claimed]],LTM_List[],6,FALSE),0)</f>
        <v>111</v>
      </c>
      <c r="O113" s="225">
        <f>IFERROR(VLOOKUP(BillDetail_List[[#This Row],[FE Allowed]],LTM_List[],7,FALSE),0)</f>
        <v>111</v>
      </c>
      <c r="P113" s="221" t="str">
        <f>IFERROR(VLOOKUP(BillDetail_List[[#This Row],[FE Claimed]],LTM_List[],4,FALSE),"")</f>
        <v>D</v>
      </c>
      <c r="Q113" s="221" t="str">
        <f>IFERROR(VLOOKUP(BillDetail_List[[#This Row],[FE Allowed]],LTM_List[],4,FALSE),"")</f>
        <v>D</v>
      </c>
      <c r="R113" s="226">
        <f>IFERROR(VLOOKUP(BillDetail_List[[#This Row],[Part ID]],Funding_List[],3,FALSE),"")</f>
        <v>0.2</v>
      </c>
      <c r="S113" s="227">
        <f>IFERROR(BillDetail_List[[#This Row],[Time Claimed]]*BillDetail_List[[#This Row],[FE Rate Claimed]],"")</f>
        <v>27.75</v>
      </c>
      <c r="T113" s="228">
        <f>IFERROR(BillDetail_List[[#This Row],[Time Allowed]]*BillDetail_List[[#This Row],[FE Rate Allowed]],"")</f>
        <v>27.75</v>
      </c>
      <c r="U113" s="229"/>
      <c r="V113" s="228">
        <f>BillDetail_List[[#This Row],[Disbs Claimed]]</f>
        <v>0</v>
      </c>
      <c r="W113" s="227">
        <f>IFERROR((BillDetail_List[[#This Row],[Profit Costs Claimed]]+BillDetail_List[[#This Row],[Disbs Claimed]])*BillDetail_List[[#This Row],[VAT Rate]],"")</f>
        <v>5.5500000000000007</v>
      </c>
      <c r="X113" s="228">
        <f>IFERROR(IF(_xlfn.ISFORMULA(W113),(BillDetail_List[[#This Row],[Profit Costs Allowed]]+BillDetail_List[[#This Row],[Disbs Allowed]])*BillDetail_List[[#This Row],[VAT Rate]],W113),"")</f>
        <v>5.5500000000000007</v>
      </c>
      <c r="Y113" s="224"/>
      <c r="Z113" s="221" t="str">
        <f>IFERROR(VLOOKUP(BillDetail_List[[#This Row],[Finding Code]],Findings_Table[],2,FALSE), " ")</f>
        <v xml:space="preserve"> </v>
      </c>
      <c r="AA113" s="221">
        <f>IFERROR(VLOOKUP(BillDetail_List[[#This Row],[Activity Code]],ActivityCodeList,4,FALSE), " ")</f>
        <v>6</v>
      </c>
    </row>
    <row r="114" spans="1:27" x14ac:dyDescent="0.2">
      <c r="A114" s="219">
        <v>113</v>
      </c>
      <c r="B114" s="219" t="s">
        <v>14</v>
      </c>
      <c r="C114" s="220"/>
      <c r="D114" s="219" t="s">
        <v>306</v>
      </c>
      <c r="E114" s="219" t="s">
        <v>329</v>
      </c>
      <c r="F114" s="219" t="s">
        <v>126</v>
      </c>
      <c r="G114" s="221" t="str">
        <f>IFERROR(VLOOKUP(BillDetail_List[[#This Row],[Activity Code]],ActivityCodeList,2,FALSE), "")</f>
        <v>Letters/Emails Out</v>
      </c>
      <c r="H114" s="219"/>
      <c r="I114" s="221" t="str">
        <f>IFERROR(VLOOKUP(BillDetail_List[[#This Row],[Expense Code]],ExpenseCodeList,2,FALSE), "")</f>
        <v/>
      </c>
      <c r="J114" s="222">
        <v>0.1</v>
      </c>
      <c r="K114" s="223">
        <f>BillDetail_List[[#This Row],[Time Claimed]]</f>
        <v>0.1</v>
      </c>
      <c r="L114" s="219" t="s">
        <v>206</v>
      </c>
      <c r="M114" s="224" t="str">
        <f>BillDetail_List[[#This Row],[FE Claimed]]</f>
        <v>JKL</v>
      </c>
      <c r="N114" s="225">
        <f>IFERROR(VLOOKUP(BillDetail_List[[#This Row],[FE Claimed]],LTM_List[],6,FALSE),0)</f>
        <v>111</v>
      </c>
      <c r="O114" s="225">
        <f>IFERROR(VLOOKUP(BillDetail_List[[#This Row],[FE Allowed]],LTM_List[],7,FALSE),0)</f>
        <v>111</v>
      </c>
      <c r="P114" s="221" t="str">
        <f>IFERROR(VLOOKUP(BillDetail_List[[#This Row],[FE Claimed]],LTM_List[],4,FALSE),"")</f>
        <v>D</v>
      </c>
      <c r="Q114" s="221" t="str">
        <f>IFERROR(VLOOKUP(BillDetail_List[[#This Row],[FE Allowed]],LTM_List[],4,FALSE),"")</f>
        <v>D</v>
      </c>
      <c r="R114" s="226">
        <f>IFERROR(VLOOKUP(BillDetail_List[[#This Row],[Part ID]],Funding_List[],3,FALSE),"")</f>
        <v>0.2</v>
      </c>
      <c r="S114" s="227">
        <f>IFERROR(BillDetail_List[[#This Row],[Time Claimed]]*BillDetail_List[[#This Row],[FE Rate Claimed]],"")</f>
        <v>11.100000000000001</v>
      </c>
      <c r="T114" s="228">
        <f>IFERROR(BillDetail_List[[#This Row],[Time Allowed]]*BillDetail_List[[#This Row],[FE Rate Allowed]],"")</f>
        <v>11.100000000000001</v>
      </c>
      <c r="U114" s="229"/>
      <c r="V114" s="228">
        <f>BillDetail_List[[#This Row],[Disbs Claimed]]</f>
        <v>0</v>
      </c>
      <c r="W114" s="227">
        <f>IFERROR((BillDetail_List[[#This Row],[Profit Costs Claimed]]+BillDetail_List[[#This Row],[Disbs Claimed]])*BillDetail_List[[#This Row],[VAT Rate]],"")</f>
        <v>2.2200000000000002</v>
      </c>
      <c r="X114" s="228">
        <f>IFERROR(IF(_xlfn.ISFORMULA(W114),(BillDetail_List[[#This Row],[Profit Costs Allowed]]+BillDetail_List[[#This Row],[Disbs Allowed]])*BillDetail_List[[#This Row],[VAT Rate]],W114),"")</f>
        <v>2.2200000000000002</v>
      </c>
      <c r="Y114" s="224"/>
      <c r="Z114" s="221" t="str">
        <f>IFERROR(VLOOKUP(BillDetail_List[[#This Row],[Finding Code]],Findings_Table[],2,FALSE), " ")</f>
        <v xml:space="preserve"> </v>
      </c>
      <c r="AA114" s="221">
        <f>IFERROR(VLOOKUP(BillDetail_List[[#This Row],[Activity Code]],ActivityCodeList,4,FALSE), " ")</f>
        <v>5</v>
      </c>
    </row>
    <row r="115" spans="1:27" x14ac:dyDescent="0.2">
      <c r="A115" s="219">
        <v>114</v>
      </c>
      <c r="B115" s="219" t="s">
        <v>14</v>
      </c>
      <c r="C115" s="220"/>
      <c r="D115" s="219" t="s">
        <v>306</v>
      </c>
      <c r="E115" s="219" t="s">
        <v>330</v>
      </c>
      <c r="F115" s="219" t="s">
        <v>126</v>
      </c>
      <c r="G115" s="221" t="str">
        <f>IFERROR(VLOOKUP(BillDetail_List[[#This Row],[Activity Code]],ActivityCodeList,2,FALSE), "")</f>
        <v>Letters/Emails Out</v>
      </c>
      <c r="H115" s="219"/>
      <c r="I115" s="221" t="str">
        <f>IFERROR(VLOOKUP(BillDetail_List[[#This Row],[Expense Code]],ExpenseCodeList,2,FALSE), "")</f>
        <v/>
      </c>
      <c r="J115" s="222">
        <v>0.1</v>
      </c>
      <c r="K115" s="223">
        <f>BillDetail_List[[#This Row],[Time Claimed]]</f>
        <v>0.1</v>
      </c>
      <c r="L115" s="219" t="s">
        <v>206</v>
      </c>
      <c r="M115" s="224" t="str">
        <f>BillDetail_List[[#This Row],[FE Claimed]]</f>
        <v>JKL</v>
      </c>
      <c r="N115" s="225">
        <f>IFERROR(VLOOKUP(BillDetail_List[[#This Row],[FE Claimed]],LTM_List[],6,FALSE),0)</f>
        <v>111</v>
      </c>
      <c r="O115" s="225">
        <f>IFERROR(VLOOKUP(BillDetail_List[[#This Row],[FE Allowed]],LTM_List[],7,FALSE),0)</f>
        <v>111</v>
      </c>
      <c r="P115" s="221" t="str">
        <f>IFERROR(VLOOKUP(BillDetail_List[[#This Row],[FE Claimed]],LTM_List[],4,FALSE),"")</f>
        <v>D</v>
      </c>
      <c r="Q115" s="221" t="str">
        <f>IFERROR(VLOOKUP(BillDetail_List[[#This Row],[FE Allowed]],LTM_List[],4,FALSE),"")</f>
        <v>D</v>
      </c>
      <c r="R115" s="226">
        <f>IFERROR(VLOOKUP(BillDetail_List[[#This Row],[Part ID]],Funding_List[],3,FALSE),"")</f>
        <v>0.2</v>
      </c>
      <c r="S115" s="227">
        <f>IFERROR(BillDetail_List[[#This Row],[Time Claimed]]*BillDetail_List[[#This Row],[FE Rate Claimed]],"")</f>
        <v>11.100000000000001</v>
      </c>
      <c r="T115" s="228">
        <f>IFERROR(BillDetail_List[[#This Row],[Time Allowed]]*BillDetail_List[[#This Row],[FE Rate Allowed]],"")</f>
        <v>11.100000000000001</v>
      </c>
      <c r="U115" s="229"/>
      <c r="V115" s="228">
        <f>BillDetail_List[[#This Row],[Disbs Claimed]]</f>
        <v>0</v>
      </c>
      <c r="W115" s="227">
        <f>IFERROR((BillDetail_List[[#This Row],[Profit Costs Claimed]]+BillDetail_List[[#This Row],[Disbs Claimed]])*BillDetail_List[[#This Row],[VAT Rate]],"")</f>
        <v>2.2200000000000002</v>
      </c>
      <c r="X115" s="228">
        <f>IFERROR(IF(_xlfn.ISFORMULA(W115),(BillDetail_List[[#This Row],[Profit Costs Allowed]]+BillDetail_List[[#This Row],[Disbs Allowed]])*BillDetail_List[[#This Row],[VAT Rate]],W115),"")</f>
        <v>2.2200000000000002</v>
      </c>
      <c r="Y115" s="224"/>
      <c r="Z115" s="221" t="str">
        <f>IFERROR(VLOOKUP(BillDetail_List[[#This Row],[Finding Code]],Findings_Table[],2,FALSE), " ")</f>
        <v xml:space="preserve"> </v>
      </c>
      <c r="AA115" s="221">
        <f>IFERROR(VLOOKUP(BillDetail_List[[#This Row],[Activity Code]],ActivityCodeList,4,FALSE), " ")</f>
        <v>5</v>
      </c>
    </row>
    <row r="116" spans="1:27" x14ac:dyDescent="0.2">
      <c r="A116" s="219">
        <v>115</v>
      </c>
      <c r="B116" s="219" t="s">
        <v>14</v>
      </c>
      <c r="C116" s="220"/>
      <c r="D116" s="219" t="s">
        <v>303</v>
      </c>
      <c r="E116" s="219" t="s">
        <v>331</v>
      </c>
      <c r="F116" s="219" t="s">
        <v>124</v>
      </c>
      <c r="G116" s="221" t="str">
        <f>IFERROR(VLOOKUP(BillDetail_List[[#This Row],[Activity Code]],ActivityCodeList,2,FALSE), "")</f>
        <v>Telephone Calls</v>
      </c>
      <c r="H116" s="219"/>
      <c r="I116" s="221" t="str">
        <f>IFERROR(VLOOKUP(BillDetail_List[[#This Row],[Expense Code]],ExpenseCodeList,2,FALSE), "")</f>
        <v/>
      </c>
      <c r="J116" s="222">
        <v>0.2</v>
      </c>
      <c r="K116" s="223">
        <f>BillDetail_List[[#This Row],[Time Claimed]]</f>
        <v>0.2</v>
      </c>
      <c r="L116" s="219" t="s">
        <v>206</v>
      </c>
      <c r="M116" s="224" t="str">
        <f>BillDetail_List[[#This Row],[FE Claimed]]</f>
        <v>JKL</v>
      </c>
      <c r="N116" s="225">
        <f>IFERROR(VLOOKUP(BillDetail_List[[#This Row],[FE Claimed]],LTM_List[],6,FALSE),0)</f>
        <v>111</v>
      </c>
      <c r="O116" s="225">
        <f>IFERROR(VLOOKUP(BillDetail_List[[#This Row],[FE Allowed]],LTM_List[],7,FALSE),0)</f>
        <v>111</v>
      </c>
      <c r="P116" s="221" t="str">
        <f>IFERROR(VLOOKUP(BillDetail_List[[#This Row],[FE Claimed]],LTM_List[],4,FALSE),"")</f>
        <v>D</v>
      </c>
      <c r="Q116" s="221" t="str">
        <f>IFERROR(VLOOKUP(BillDetail_List[[#This Row],[FE Allowed]],LTM_List[],4,FALSE),"")</f>
        <v>D</v>
      </c>
      <c r="R116" s="226">
        <f>IFERROR(VLOOKUP(BillDetail_List[[#This Row],[Part ID]],Funding_List[],3,FALSE),"")</f>
        <v>0.2</v>
      </c>
      <c r="S116" s="227">
        <f>IFERROR(BillDetail_List[[#This Row],[Time Claimed]]*BillDetail_List[[#This Row],[FE Rate Claimed]],"")</f>
        <v>22.200000000000003</v>
      </c>
      <c r="T116" s="228">
        <f>IFERROR(BillDetail_List[[#This Row],[Time Allowed]]*BillDetail_List[[#This Row],[FE Rate Allowed]],"")</f>
        <v>22.200000000000003</v>
      </c>
      <c r="U116" s="229"/>
      <c r="V116" s="228">
        <f>BillDetail_List[[#This Row],[Disbs Claimed]]</f>
        <v>0</v>
      </c>
      <c r="W116" s="227">
        <f>IFERROR((BillDetail_List[[#This Row],[Profit Costs Claimed]]+BillDetail_List[[#This Row],[Disbs Claimed]])*BillDetail_List[[#This Row],[VAT Rate]],"")</f>
        <v>4.4400000000000004</v>
      </c>
      <c r="X116" s="228">
        <f>IFERROR(IF(_xlfn.ISFORMULA(W116),(BillDetail_List[[#This Row],[Profit Costs Allowed]]+BillDetail_List[[#This Row],[Disbs Allowed]])*BillDetail_List[[#This Row],[VAT Rate]],W116),"")</f>
        <v>4.4400000000000004</v>
      </c>
      <c r="Y116" s="224"/>
      <c r="Z116" s="221" t="str">
        <f>IFERROR(VLOOKUP(BillDetail_List[[#This Row],[Finding Code]],Findings_Table[],2,FALSE), " ")</f>
        <v xml:space="preserve"> </v>
      </c>
      <c r="AA116" s="221">
        <f>IFERROR(VLOOKUP(BillDetail_List[[#This Row],[Activity Code]],ActivityCodeList,4,FALSE), " ")</f>
        <v>3</v>
      </c>
    </row>
    <row r="117" spans="1:27" x14ac:dyDescent="0.2">
      <c r="A117" s="219">
        <v>116</v>
      </c>
      <c r="B117" s="219" t="s">
        <v>14</v>
      </c>
      <c r="C117" s="220"/>
      <c r="D117" s="219" t="s">
        <v>328</v>
      </c>
      <c r="E117" s="219" t="s">
        <v>331</v>
      </c>
      <c r="F117" s="219" t="s">
        <v>127</v>
      </c>
      <c r="G117" s="221" t="str">
        <f>IFERROR(VLOOKUP(BillDetail_List[[#This Row],[Activity Code]],ActivityCodeList,2,FALSE), "")</f>
        <v>Enclosure Letters/Emails Out</v>
      </c>
      <c r="H117" s="219"/>
      <c r="I117" s="221" t="str">
        <f>IFERROR(VLOOKUP(BillDetail_List[[#This Row],[Expense Code]],ExpenseCodeList,2,FALSE), "")</f>
        <v/>
      </c>
      <c r="J117" s="222">
        <v>0.25</v>
      </c>
      <c r="K117" s="223">
        <f>BillDetail_List[[#This Row],[Time Claimed]]</f>
        <v>0.25</v>
      </c>
      <c r="L117" s="219" t="s">
        <v>206</v>
      </c>
      <c r="M117" s="224" t="str">
        <f>BillDetail_List[[#This Row],[FE Claimed]]</f>
        <v>JKL</v>
      </c>
      <c r="N117" s="225">
        <f>IFERROR(VLOOKUP(BillDetail_List[[#This Row],[FE Claimed]],LTM_List[],6,FALSE),0)</f>
        <v>111</v>
      </c>
      <c r="O117" s="225">
        <f>IFERROR(VLOOKUP(BillDetail_List[[#This Row],[FE Allowed]],LTM_List[],7,FALSE),0)</f>
        <v>111</v>
      </c>
      <c r="P117" s="221" t="str">
        <f>IFERROR(VLOOKUP(BillDetail_List[[#This Row],[FE Claimed]],LTM_List[],4,FALSE),"")</f>
        <v>D</v>
      </c>
      <c r="Q117" s="221" t="str">
        <f>IFERROR(VLOOKUP(BillDetail_List[[#This Row],[FE Allowed]],LTM_List[],4,FALSE),"")</f>
        <v>D</v>
      </c>
      <c r="R117" s="226">
        <f>IFERROR(VLOOKUP(BillDetail_List[[#This Row],[Part ID]],Funding_List[],3,FALSE),"")</f>
        <v>0.2</v>
      </c>
      <c r="S117" s="227">
        <f>IFERROR(BillDetail_List[[#This Row],[Time Claimed]]*BillDetail_List[[#This Row],[FE Rate Claimed]],"")</f>
        <v>27.75</v>
      </c>
      <c r="T117" s="228">
        <f>IFERROR(BillDetail_List[[#This Row],[Time Allowed]]*BillDetail_List[[#This Row],[FE Rate Allowed]],"")</f>
        <v>27.75</v>
      </c>
      <c r="U117" s="229"/>
      <c r="V117" s="228">
        <f>BillDetail_List[[#This Row],[Disbs Claimed]]</f>
        <v>0</v>
      </c>
      <c r="W117" s="227">
        <f>IFERROR((BillDetail_List[[#This Row],[Profit Costs Claimed]]+BillDetail_List[[#This Row],[Disbs Claimed]])*BillDetail_List[[#This Row],[VAT Rate]],"")</f>
        <v>5.5500000000000007</v>
      </c>
      <c r="X117" s="228">
        <f>IFERROR(IF(_xlfn.ISFORMULA(W117),(BillDetail_List[[#This Row],[Profit Costs Allowed]]+BillDetail_List[[#This Row],[Disbs Allowed]])*BillDetail_List[[#This Row],[VAT Rate]],W117),"")</f>
        <v>5.5500000000000007</v>
      </c>
      <c r="Y117" s="224"/>
      <c r="Z117" s="221" t="str">
        <f>IFERROR(VLOOKUP(BillDetail_List[[#This Row],[Finding Code]],Findings_Table[],2,FALSE), " ")</f>
        <v xml:space="preserve"> </v>
      </c>
      <c r="AA117" s="221">
        <f>IFERROR(VLOOKUP(BillDetail_List[[#This Row],[Activity Code]],ActivityCodeList,4,FALSE), " ")</f>
        <v>6</v>
      </c>
    </row>
    <row r="118" spans="1:27" x14ac:dyDescent="0.2">
      <c r="A118" s="219">
        <v>117</v>
      </c>
      <c r="B118" s="219" t="s">
        <v>14</v>
      </c>
      <c r="C118" s="220"/>
      <c r="D118" s="219" t="s">
        <v>303</v>
      </c>
      <c r="E118" s="219" t="s">
        <v>332</v>
      </c>
      <c r="F118" s="219" t="s">
        <v>124</v>
      </c>
      <c r="G118" s="221" t="str">
        <f>IFERROR(VLOOKUP(BillDetail_List[[#This Row],[Activity Code]],ActivityCodeList,2,FALSE), "")</f>
        <v>Telephone Calls</v>
      </c>
      <c r="H118" s="219"/>
      <c r="I118" s="221" t="str">
        <f>IFERROR(VLOOKUP(BillDetail_List[[#This Row],[Expense Code]],ExpenseCodeList,2,FALSE), "")</f>
        <v/>
      </c>
      <c r="J118" s="222">
        <v>0.2</v>
      </c>
      <c r="K118" s="223">
        <f>BillDetail_List[[#This Row],[Time Claimed]]</f>
        <v>0.2</v>
      </c>
      <c r="L118" s="219" t="s">
        <v>206</v>
      </c>
      <c r="M118" s="224" t="str">
        <f>BillDetail_List[[#This Row],[FE Claimed]]</f>
        <v>JKL</v>
      </c>
      <c r="N118" s="225">
        <f>IFERROR(VLOOKUP(BillDetail_List[[#This Row],[FE Claimed]],LTM_List[],6,FALSE),0)</f>
        <v>111</v>
      </c>
      <c r="O118" s="225">
        <f>IFERROR(VLOOKUP(BillDetail_List[[#This Row],[FE Allowed]],LTM_List[],7,FALSE),0)</f>
        <v>111</v>
      </c>
      <c r="P118" s="221" t="str">
        <f>IFERROR(VLOOKUP(BillDetail_List[[#This Row],[FE Claimed]],LTM_List[],4,FALSE),"")</f>
        <v>D</v>
      </c>
      <c r="Q118" s="221" t="str">
        <f>IFERROR(VLOOKUP(BillDetail_List[[#This Row],[FE Allowed]],LTM_List[],4,FALSE),"")</f>
        <v>D</v>
      </c>
      <c r="R118" s="226">
        <f>IFERROR(VLOOKUP(BillDetail_List[[#This Row],[Part ID]],Funding_List[],3,FALSE),"")</f>
        <v>0.2</v>
      </c>
      <c r="S118" s="227">
        <f>IFERROR(BillDetail_List[[#This Row],[Time Claimed]]*BillDetail_List[[#This Row],[FE Rate Claimed]],"")</f>
        <v>22.200000000000003</v>
      </c>
      <c r="T118" s="228">
        <f>IFERROR(BillDetail_List[[#This Row],[Time Allowed]]*BillDetail_List[[#This Row],[FE Rate Allowed]],"")</f>
        <v>22.200000000000003</v>
      </c>
      <c r="U118" s="229"/>
      <c r="V118" s="228">
        <f>BillDetail_List[[#This Row],[Disbs Claimed]]</f>
        <v>0</v>
      </c>
      <c r="W118" s="227">
        <f>IFERROR((BillDetail_List[[#This Row],[Profit Costs Claimed]]+BillDetail_List[[#This Row],[Disbs Claimed]])*BillDetail_List[[#This Row],[VAT Rate]],"")</f>
        <v>4.4400000000000004</v>
      </c>
      <c r="X118" s="228">
        <f>IFERROR(IF(_xlfn.ISFORMULA(W118),(BillDetail_List[[#This Row],[Profit Costs Allowed]]+BillDetail_List[[#This Row],[Disbs Allowed]])*BillDetail_List[[#This Row],[VAT Rate]],W118),"")</f>
        <v>4.4400000000000004</v>
      </c>
      <c r="Y118" s="224"/>
      <c r="Z118" s="221" t="str">
        <f>IFERROR(VLOOKUP(BillDetail_List[[#This Row],[Finding Code]],Findings_Table[],2,FALSE), " ")</f>
        <v xml:space="preserve"> </v>
      </c>
      <c r="AA118" s="221">
        <f>IFERROR(VLOOKUP(BillDetail_List[[#This Row],[Activity Code]],ActivityCodeList,4,FALSE), " ")</f>
        <v>3</v>
      </c>
    </row>
    <row r="119" spans="1:27" x14ac:dyDescent="0.2">
      <c r="A119" s="219">
        <v>118</v>
      </c>
      <c r="B119" s="219" t="s">
        <v>14</v>
      </c>
      <c r="C119" s="220"/>
      <c r="D119" s="219" t="s">
        <v>318</v>
      </c>
      <c r="E119" s="219" t="s">
        <v>333</v>
      </c>
      <c r="F119" s="219" t="s">
        <v>124</v>
      </c>
      <c r="G119" s="221" t="str">
        <f>IFERROR(VLOOKUP(BillDetail_List[[#This Row],[Activity Code]],ActivityCodeList,2,FALSE), "")</f>
        <v>Telephone Calls</v>
      </c>
      <c r="H119" s="219"/>
      <c r="I119" s="221" t="str">
        <f>IFERROR(VLOOKUP(BillDetail_List[[#This Row],[Expense Code]],ExpenseCodeList,2,FALSE), "")</f>
        <v/>
      </c>
      <c r="J119" s="222">
        <v>0.1</v>
      </c>
      <c r="K119" s="223">
        <f>BillDetail_List[[#This Row],[Time Claimed]]</f>
        <v>0.1</v>
      </c>
      <c r="L119" s="219" t="s">
        <v>206</v>
      </c>
      <c r="M119" s="224" t="str">
        <f>BillDetail_List[[#This Row],[FE Claimed]]</f>
        <v>JKL</v>
      </c>
      <c r="N119" s="225">
        <f>IFERROR(VLOOKUP(BillDetail_List[[#This Row],[FE Claimed]],LTM_List[],6,FALSE),0)</f>
        <v>111</v>
      </c>
      <c r="O119" s="225">
        <f>IFERROR(VLOOKUP(BillDetail_List[[#This Row],[FE Allowed]],LTM_List[],7,FALSE),0)</f>
        <v>111</v>
      </c>
      <c r="P119" s="221" t="str">
        <f>IFERROR(VLOOKUP(BillDetail_List[[#This Row],[FE Claimed]],LTM_List[],4,FALSE),"")</f>
        <v>D</v>
      </c>
      <c r="Q119" s="221" t="str">
        <f>IFERROR(VLOOKUP(BillDetail_List[[#This Row],[FE Allowed]],LTM_List[],4,FALSE),"")</f>
        <v>D</v>
      </c>
      <c r="R119" s="226">
        <f>IFERROR(VLOOKUP(BillDetail_List[[#This Row],[Part ID]],Funding_List[],3,FALSE),"")</f>
        <v>0.2</v>
      </c>
      <c r="S119" s="227">
        <f>IFERROR(BillDetail_List[[#This Row],[Time Claimed]]*BillDetail_List[[#This Row],[FE Rate Claimed]],"")</f>
        <v>11.100000000000001</v>
      </c>
      <c r="T119" s="228">
        <f>IFERROR(BillDetail_List[[#This Row],[Time Allowed]]*BillDetail_List[[#This Row],[FE Rate Allowed]],"")</f>
        <v>11.100000000000001</v>
      </c>
      <c r="U119" s="229"/>
      <c r="V119" s="228">
        <f>BillDetail_List[[#This Row],[Disbs Claimed]]</f>
        <v>0</v>
      </c>
      <c r="W119" s="227">
        <f>IFERROR((BillDetail_List[[#This Row],[Profit Costs Claimed]]+BillDetail_List[[#This Row],[Disbs Claimed]])*BillDetail_List[[#This Row],[VAT Rate]],"")</f>
        <v>2.2200000000000002</v>
      </c>
      <c r="X119" s="228">
        <f>IFERROR(IF(_xlfn.ISFORMULA(W119),(BillDetail_List[[#This Row],[Profit Costs Allowed]]+BillDetail_List[[#This Row],[Disbs Allowed]])*BillDetail_List[[#This Row],[VAT Rate]],W119),"")</f>
        <v>2.2200000000000002</v>
      </c>
      <c r="Y119" s="224"/>
      <c r="Z119" s="221" t="str">
        <f>IFERROR(VLOOKUP(BillDetail_List[[#This Row],[Finding Code]],Findings_Table[],2,FALSE), " ")</f>
        <v xml:space="preserve"> </v>
      </c>
      <c r="AA119" s="221">
        <f>IFERROR(VLOOKUP(BillDetail_List[[#This Row],[Activity Code]],ActivityCodeList,4,FALSE), " ")</f>
        <v>3</v>
      </c>
    </row>
    <row r="120" spans="1:27" ht="25.5" x14ac:dyDescent="0.2">
      <c r="A120" s="219">
        <v>119</v>
      </c>
      <c r="B120" s="219" t="s">
        <v>14</v>
      </c>
      <c r="C120" s="220"/>
      <c r="D120" s="219" t="s">
        <v>334</v>
      </c>
      <c r="E120" s="219" t="s">
        <v>335</v>
      </c>
      <c r="F120" s="219" t="s">
        <v>35</v>
      </c>
      <c r="G120" s="221" t="str">
        <f>IFERROR(VLOOKUP(BillDetail_List[[#This Row],[Activity Code]],ActivityCodeList,2,FALSE), "")</f>
        <v>Arranging cheque payment</v>
      </c>
      <c r="H120" s="219"/>
      <c r="I120" s="221" t="str">
        <f>IFERROR(VLOOKUP(BillDetail_List[[#This Row],[Expense Code]],ExpenseCodeList,2,FALSE), "")</f>
        <v/>
      </c>
      <c r="J120" s="222">
        <v>0.1</v>
      </c>
      <c r="K120" s="223">
        <v>0.05</v>
      </c>
      <c r="L120" s="219" t="s">
        <v>206</v>
      </c>
      <c r="M120" s="224" t="str">
        <f>BillDetail_List[[#This Row],[FE Claimed]]</f>
        <v>JKL</v>
      </c>
      <c r="N120" s="225">
        <f>IFERROR(VLOOKUP(BillDetail_List[[#This Row],[FE Claimed]],LTM_List[],6,FALSE),0)</f>
        <v>111</v>
      </c>
      <c r="O120" s="225">
        <f>IFERROR(VLOOKUP(BillDetail_List[[#This Row],[FE Allowed]],LTM_List[],7,FALSE),0)</f>
        <v>111</v>
      </c>
      <c r="P120" s="221" t="str">
        <f>IFERROR(VLOOKUP(BillDetail_List[[#This Row],[FE Claimed]],LTM_List[],4,FALSE),"")</f>
        <v>D</v>
      </c>
      <c r="Q120" s="221" t="str">
        <f>IFERROR(VLOOKUP(BillDetail_List[[#This Row],[FE Allowed]],LTM_List[],4,FALSE),"")</f>
        <v>D</v>
      </c>
      <c r="R120" s="226">
        <f>IFERROR(VLOOKUP(BillDetail_List[[#This Row],[Part ID]],Funding_List[],3,FALSE),"")</f>
        <v>0.2</v>
      </c>
      <c r="S120" s="227">
        <f>IFERROR(BillDetail_List[[#This Row],[Time Claimed]]*BillDetail_List[[#This Row],[FE Rate Claimed]],"")</f>
        <v>11.100000000000001</v>
      </c>
      <c r="T120" s="228">
        <f>IFERROR(BillDetail_List[[#This Row],[Time Allowed]]*BillDetail_List[[#This Row],[FE Rate Allowed]],"")</f>
        <v>5.5500000000000007</v>
      </c>
      <c r="U120" s="229"/>
      <c r="V120" s="228">
        <f>BillDetail_List[[#This Row],[Disbs Claimed]]</f>
        <v>0</v>
      </c>
      <c r="W120" s="227">
        <f>IFERROR((BillDetail_List[[#This Row],[Profit Costs Claimed]]+BillDetail_List[[#This Row],[Disbs Claimed]])*BillDetail_List[[#This Row],[VAT Rate]],"")</f>
        <v>2.2200000000000002</v>
      </c>
      <c r="X120" s="228">
        <f>IFERROR(IF(_xlfn.ISFORMULA(W120),(BillDetail_List[[#This Row],[Profit Costs Allowed]]+BillDetail_List[[#This Row],[Disbs Allowed]])*BillDetail_List[[#This Row],[VAT Rate]],W120),"")</f>
        <v>1.1100000000000001</v>
      </c>
      <c r="Y120" s="224" t="s">
        <v>494</v>
      </c>
      <c r="Z120" s="221" t="str">
        <f>IFERROR(VLOOKUP(BillDetail_List[[#This Row],[Finding Code]],Findings_Table[],2,FALSE), " ")</f>
        <v>Checking and paying invoices allowed at 3 mins each – Master O’Hare’s decision in Jamie Walker</v>
      </c>
      <c r="AA120" s="221">
        <f>IFERROR(VLOOKUP(BillDetail_List[[#This Row],[Activity Code]],ActivityCodeList,4,FALSE), " ")</f>
        <v>11</v>
      </c>
    </row>
    <row r="121" spans="1:27" x14ac:dyDescent="0.2">
      <c r="A121" s="219">
        <v>120</v>
      </c>
      <c r="B121" s="219" t="s">
        <v>14</v>
      </c>
      <c r="C121" s="220"/>
      <c r="D121" s="219" t="s">
        <v>323</v>
      </c>
      <c r="E121" s="219" t="s">
        <v>336</v>
      </c>
      <c r="F121" s="219" t="s">
        <v>124</v>
      </c>
      <c r="G121" s="221" t="str">
        <f>IFERROR(VLOOKUP(BillDetail_List[[#This Row],[Activity Code]],ActivityCodeList,2,FALSE), "")</f>
        <v>Telephone Calls</v>
      </c>
      <c r="H121" s="219"/>
      <c r="I121" s="221" t="str">
        <f>IFERROR(VLOOKUP(BillDetail_List[[#This Row],[Expense Code]],ExpenseCodeList,2,FALSE), "")</f>
        <v/>
      </c>
      <c r="J121" s="222">
        <v>0.4</v>
      </c>
      <c r="K121" s="223">
        <f>BillDetail_List[[#This Row],[Time Claimed]]</f>
        <v>0.4</v>
      </c>
      <c r="L121" s="219" t="s">
        <v>206</v>
      </c>
      <c r="M121" s="224" t="str">
        <f>BillDetail_List[[#This Row],[FE Claimed]]</f>
        <v>JKL</v>
      </c>
      <c r="N121" s="225">
        <f>IFERROR(VLOOKUP(BillDetail_List[[#This Row],[FE Claimed]],LTM_List[],6,FALSE),0)</f>
        <v>111</v>
      </c>
      <c r="O121" s="225">
        <f>IFERROR(VLOOKUP(BillDetail_List[[#This Row],[FE Allowed]],LTM_List[],7,FALSE),0)</f>
        <v>111</v>
      </c>
      <c r="P121" s="221" t="str">
        <f>IFERROR(VLOOKUP(BillDetail_List[[#This Row],[FE Claimed]],LTM_List[],4,FALSE),"")</f>
        <v>D</v>
      </c>
      <c r="Q121" s="221" t="str">
        <f>IFERROR(VLOOKUP(BillDetail_List[[#This Row],[FE Allowed]],LTM_List[],4,FALSE),"")</f>
        <v>D</v>
      </c>
      <c r="R121" s="226">
        <f>IFERROR(VLOOKUP(BillDetail_List[[#This Row],[Part ID]],Funding_List[],3,FALSE),"")</f>
        <v>0.2</v>
      </c>
      <c r="S121" s="227">
        <f>IFERROR(BillDetail_List[[#This Row],[Time Claimed]]*BillDetail_List[[#This Row],[FE Rate Claimed]],"")</f>
        <v>44.400000000000006</v>
      </c>
      <c r="T121" s="228">
        <f>IFERROR(BillDetail_List[[#This Row],[Time Allowed]]*BillDetail_List[[#This Row],[FE Rate Allowed]],"")</f>
        <v>44.400000000000006</v>
      </c>
      <c r="U121" s="229"/>
      <c r="V121" s="228">
        <f>BillDetail_List[[#This Row],[Disbs Claimed]]</f>
        <v>0</v>
      </c>
      <c r="W121" s="227">
        <f>IFERROR((BillDetail_List[[#This Row],[Profit Costs Claimed]]+BillDetail_List[[#This Row],[Disbs Claimed]])*BillDetail_List[[#This Row],[VAT Rate]],"")</f>
        <v>8.8800000000000008</v>
      </c>
      <c r="X121" s="228">
        <f>IFERROR(IF(_xlfn.ISFORMULA(W121),(BillDetail_List[[#This Row],[Profit Costs Allowed]]+BillDetail_List[[#This Row],[Disbs Allowed]])*BillDetail_List[[#This Row],[VAT Rate]],W121),"")</f>
        <v>8.8800000000000008</v>
      </c>
      <c r="Y121" s="224"/>
      <c r="Z121" s="221" t="str">
        <f>IFERROR(VLOOKUP(BillDetail_List[[#This Row],[Finding Code]],Findings_Table[],2,FALSE), " ")</f>
        <v xml:space="preserve"> </v>
      </c>
      <c r="AA121" s="221">
        <f>IFERROR(VLOOKUP(BillDetail_List[[#This Row],[Activity Code]],ActivityCodeList,4,FALSE), " ")</f>
        <v>3</v>
      </c>
    </row>
    <row r="122" spans="1:27" x14ac:dyDescent="0.2">
      <c r="A122" s="219">
        <v>121</v>
      </c>
      <c r="B122" s="219" t="s">
        <v>14</v>
      </c>
      <c r="C122" s="220"/>
      <c r="D122" s="219" t="s">
        <v>315</v>
      </c>
      <c r="E122" s="219" t="s">
        <v>336</v>
      </c>
      <c r="F122" s="219" t="s">
        <v>126</v>
      </c>
      <c r="G122" s="221" t="str">
        <f>IFERROR(VLOOKUP(BillDetail_List[[#This Row],[Activity Code]],ActivityCodeList,2,FALSE), "")</f>
        <v>Letters/Emails Out</v>
      </c>
      <c r="H122" s="219"/>
      <c r="I122" s="221" t="str">
        <f>IFERROR(VLOOKUP(BillDetail_List[[#This Row],[Expense Code]],ExpenseCodeList,2,FALSE), "")</f>
        <v/>
      </c>
      <c r="J122" s="222">
        <v>0.3</v>
      </c>
      <c r="K122" s="223">
        <f>BillDetail_List[[#This Row],[Time Claimed]]</f>
        <v>0.3</v>
      </c>
      <c r="L122" s="219" t="s">
        <v>206</v>
      </c>
      <c r="M122" s="224" t="str">
        <f>BillDetail_List[[#This Row],[FE Claimed]]</f>
        <v>JKL</v>
      </c>
      <c r="N122" s="225">
        <f>IFERROR(VLOOKUP(BillDetail_List[[#This Row],[FE Claimed]],LTM_List[],6,FALSE),0)</f>
        <v>111</v>
      </c>
      <c r="O122" s="225">
        <f>IFERROR(VLOOKUP(BillDetail_List[[#This Row],[FE Allowed]],LTM_List[],7,FALSE),0)</f>
        <v>111</v>
      </c>
      <c r="P122" s="221" t="str">
        <f>IFERROR(VLOOKUP(BillDetail_List[[#This Row],[FE Claimed]],LTM_List[],4,FALSE),"")</f>
        <v>D</v>
      </c>
      <c r="Q122" s="221" t="str">
        <f>IFERROR(VLOOKUP(BillDetail_List[[#This Row],[FE Allowed]],LTM_List[],4,FALSE),"")</f>
        <v>D</v>
      </c>
      <c r="R122" s="226">
        <f>IFERROR(VLOOKUP(BillDetail_List[[#This Row],[Part ID]],Funding_List[],3,FALSE),"")</f>
        <v>0.2</v>
      </c>
      <c r="S122" s="227">
        <f>IFERROR(BillDetail_List[[#This Row],[Time Claimed]]*BillDetail_List[[#This Row],[FE Rate Claimed]],"")</f>
        <v>33.299999999999997</v>
      </c>
      <c r="T122" s="228">
        <f>IFERROR(BillDetail_List[[#This Row],[Time Allowed]]*BillDetail_List[[#This Row],[FE Rate Allowed]],"")</f>
        <v>33.299999999999997</v>
      </c>
      <c r="U122" s="229"/>
      <c r="V122" s="228">
        <f>BillDetail_List[[#This Row],[Disbs Claimed]]</f>
        <v>0</v>
      </c>
      <c r="W122" s="227">
        <f>IFERROR((BillDetail_List[[#This Row],[Profit Costs Claimed]]+BillDetail_List[[#This Row],[Disbs Claimed]])*BillDetail_List[[#This Row],[VAT Rate]],"")</f>
        <v>6.66</v>
      </c>
      <c r="X122" s="228">
        <f>IFERROR(IF(_xlfn.ISFORMULA(W122),(BillDetail_List[[#This Row],[Profit Costs Allowed]]+BillDetail_List[[#This Row],[Disbs Allowed]])*BillDetail_List[[#This Row],[VAT Rate]],W122),"")</f>
        <v>6.66</v>
      </c>
      <c r="Y122" s="224"/>
      <c r="Z122" s="221" t="str">
        <f>IFERROR(VLOOKUP(BillDetail_List[[#This Row],[Finding Code]],Findings_Table[],2,FALSE), " ")</f>
        <v xml:space="preserve"> </v>
      </c>
      <c r="AA122" s="221">
        <f>IFERROR(VLOOKUP(BillDetail_List[[#This Row],[Activity Code]],ActivityCodeList,4,FALSE), " ")</f>
        <v>5</v>
      </c>
    </row>
    <row r="123" spans="1:27" x14ac:dyDescent="0.2">
      <c r="A123" s="219">
        <v>122</v>
      </c>
      <c r="B123" s="219" t="s">
        <v>14</v>
      </c>
      <c r="C123" s="220"/>
      <c r="D123" s="219" t="s">
        <v>306</v>
      </c>
      <c r="E123" s="219" t="s">
        <v>337</v>
      </c>
      <c r="F123" s="219" t="s">
        <v>126</v>
      </c>
      <c r="G123" s="221" t="str">
        <f>IFERROR(VLOOKUP(BillDetail_List[[#This Row],[Activity Code]],ActivityCodeList,2,FALSE), "")</f>
        <v>Letters/Emails Out</v>
      </c>
      <c r="H123" s="219"/>
      <c r="I123" s="221" t="str">
        <f>IFERROR(VLOOKUP(BillDetail_List[[#This Row],[Expense Code]],ExpenseCodeList,2,FALSE), "")</f>
        <v/>
      </c>
      <c r="J123" s="222">
        <v>0.1</v>
      </c>
      <c r="K123" s="223">
        <f>BillDetail_List[[#This Row],[Time Claimed]]</f>
        <v>0.1</v>
      </c>
      <c r="L123" s="219" t="s">
        <v>206</v>
      </c>
      <c r="M123" s="224" t="str">
        <f>BillDetail_List[[#This Row],[FE Claimed]]</f>
        <v>JKL</v>
      </c>
      <c r="N123" s="225">
        <f>IFERROR(VLOOKUP(BillDetail_List[[#This Row],[FE Claimed]],LTM_List[],6,FALSE),0)</f>
        <v>111</v>
      </c>
      <c r="O123" s="225">
        <f>IFERROR(VLOOKUP(BillDetail_List[[#This Row],[FE Allowed]],LTM_List[],7,FALSE),0)</f>
        <v>111</v>
      </c>
      <c r="P123" s="221" t="str">
        <f>IFERROR(VLOOKUP(BillDetail_List[[#This Row],[FE Claimed]],LTM_List[],4,FALSE),"")</f>
        <v>D</v>
      </c>
      <c r="Q123" s="221" t="str">
        <f>IFERROR(VLOOKUP(BillDetail_List[[#This Row],[FE Allowed]],LTM_List[],4,FALSE),"")</f>
        <v>D</v>
      </c>
      <c r="R123" s="226">
        <f>IFERROR(VLOOKUP(BillDetail_List[[#This Row],[Part ID]],Funding_List[],3,FALSE),"")</f>
        <v>0.2</v>
      </c>
      <c r="S123" s="227">
        <f>IFERROR(BillDetail_List[[#This Row],[Time Claimed]]*BillDetail_List[[#This Row],[FE Rate Claimed]],"")</f>
        <v>11.100000000000001</v>
      </c>
      <c r="T123" s="228">
        <f>IFERROR(BillDetail_List[[#This Row],[Time Allowed]]*BillDetail_List[[#This Row],[FE Rate Allowed]],"")</f>
        <v>11.100000000000001</v>
      </c>
      <c r="U123" s="229"/>
      <c r="V123" s="228">
        <f>BillDetail_List[[#This Row],[Disbs Claimed]]</f>
        <v>0</v>
      </c>
      <c r="W123" s="227">
        <f>IFERROR((BillDetail_List[[#This Row],[Profit Costs Claimed]]+BillDetail_List[[#This Row],[Disbs Claimed]])*BillDetail_List[[#This Row],[VAT Rate]],"")</f>
        <v>2.2200000000000002</v>
      </c>
      <c r="X123" s="228">
        <f>IFERROR(IF(_xlfn.ISFORMULA(W123),(BillDetail_List[[#This Row],[Profit Costs Allowed]]+BillDetail_List[[#This Row],[Disbs Allowed]])*BillDetail_List[[#This Row],[VAT Rate]],W123),"")</f>
        <v>2.2200000000000002</v>
      </c>
      <c r="Y123" s="224"/>
      <c r="Z123" s="221" t="str">
        <f>IFERROR(VLOOKUP(BillDetail_List[[#This Row],[Finding Code]],Findings_Table[],2,FALSE), " ")</f>
        <v xml:space="preserve"> </v>
      </c>
      <c r="AA123" s="221">
        <f>IFERROR(VLOOKUP(BillDetail_List[[#This Row],[Activity Code]],ActivityCodeList,4,FALSE), " ")</f>
        <v>5</v>
      </c>
    </row>
    <row r="124" spans="1:27" ht="25.5" x14ac:dyDescent="0.2">
      <c r="A124" s="219">
        <v>123</v>
      </c>
      <c r="B124" s="219" t="s">
        <v>216</v>
      </c>
      <c r="C124" s="220">
        <v>44106</v>
      </c>
      <c r="D124" s="219" t="s">
        <v>338</v>
      </c>
      <c r="E124" s="219"/>
      <c r="F124" s="219" t="s">
        <v>130</v>
      </c>
      <c r="G124" s="221" t="str">
        <f>IFERROR(VLOOKUP(BillDetail_List[[#This Row],[Activity Code]],ActivityCodeList,2,FALSE), "")</f>
        <v>Plan, Prepare, Draft, Review</v>
      </c>
      <c r="H124" s="219"/>
      <c r="I124" s="221" t="str">
        <f>IFERROR(VLOOKUP(BillDetail_List[[#This Row],[Expense Code]],ExpenseCodeList,2,FALSE), "")</f>
        <v/>
      </c>
      <c r="J124" s="222">
        <v>0.2</v>
      </c>
      <c r="K124" s="223">
        <f>BillDetail_List[[#This Row],[Time Claimed]]</f>
        <v>0.2</v>
      </c>
      <c r="L124" s="219" t="s">
        <v>210</v>
      </c>
      <c r="M124" s="224" t="str">
        <f>BillDetail_List[[#This Row],[FE Claimed]]</f>
        <v>JKL2</v>
      </c>
      <c r="N124" s="225">
        <f>IFERROR(VLOOKUP(BillDetail_List[[#This Row],[FE Claimed]],LTM_List[],6,FALSE),0)</f>
        <v>133</v>
      </c>
      <c r="O124" s="225">
        <f>IFERROR(VLOOKUP(BillDetail_List[[#This Row],[FE Allowed]],LTM_List[],7,FALSE),0)</f>
        <v>133</v>
      </c>
      <c r="P124" s="221" t="str">
        <f>IFERROR(VLOOKUP(BillDetail_List[[#This Row],[FE Claimed]],LTM_List[],4,FALSE),"")</f>
        <v>D</v>
      </c>
      <c r="Q124" s="221" t="str">
        <f>IFERROR(VLOOKUP(BillDetail_List[[#This Row],[FE Allowed]],LTM_List[],4,FALSE),"")</f>
        <v>D</v>
      </c>
      <c r="R124" s="226">
        <f>IFERROR(VLOOKUP(BillDetail_List[[#This Row],[Part ID]],Funding_List[],3,FALSE),"")</f>
        <v>0.2</v>
      </c>
      <c r="S124" s="227">
        <f>IFERROR(BillDetail_List[[#This Row],[Time Claimed]]*BillDetail_List[[#This Row],[FE Rate Claimed]],"")</f>
        <v>26.6</v>
      </c>
      <c r="T124" s="228">
        <f>IFERROR(BillDetail_List[[#This Row],[Time Allowed]]*BillDetail_List[[#This Row],[FE Rate Allowed]],"")</f>
        <v>26.6</v>
      </c>
      <c r="U124" s="229"/>
      <c r="V124" s="228">
        <f>BillDetail_List[[#This Row],[Disbs Claimed]]</f>
        <v>0</v>
      </c>
      <c r="W124" s="227">
        <f>IFERROR((BillDetail_List[[#This Row],[Profit Costs Claimed]]+BillDetail_List[[#This Row],[Disbs Claimed]])*BillDetail_List[[#This Row],[VAT Rate]],"")</f>
        <v>5.32</v>
      </c>
      <c r="X124" s="228">
        <f>IFERROR(IF(_xlfn.ISFORMULA(W124),(BillDetail_List[[#This Row],[Profit Costs Allowed]]+BillDetail_List[[#This Row],[Disbs Allowed]])*BillDetail_List[[#This Row],[VAT Rate]],W124),"")</f>
        <v>5.32</v>
      </c>
      <c r="Y124" s="224"/>
      <c r="Z124" s="221" t="str">
        <f>IFERROR(VLOOKUP(BillDetail_List[[#This Row],[Finding Code]],Findings_Table[],2,FALSE), " ")</f>
        <v xml:space="preserve"> </v>
      </c>
      <c r="AA124" s="221">
        <f>IFERROR(VLOOKUP(BillDetail_List[[#This Row],[Activity Code]],ActivityCodeList,4,FALSE), " ")</f>
        <v>9</v>
      </c>
    </row>
    <row r="125" spans="1:27" ht="25.5" x14ac:dyDescent="0.2">
      <c r="A125" s="219">
        <v>124</v>
      </c>
      <c r="B125" s="219" t="s">
        <v>216</v>
      </c>
      <c r="C125" s="220">
        <v>44109</v>
      </c>
      <c r="D125" s="219" t="s">
        <v>339</v>
      </c>
      <c r="E125" s="219"/>
      <c r="F125" s="219" t="s">
        <v>130</v>
      </c>
      <c r="G125" s="221" t="str">
        <f>IFERROR(VLOOKUP(BillDetail_List[[#This Row],[Activity Code]],ActivityCodeList,2,FALSE), "")</f>
        <v>Plan, Prepare, Draft, Review</v>
      </c>
      <c r="H125" s="219"/>
      <c r="I125" s="221" t="str">
        <f>IFERROR(VLOOKUP(BillDetail_List[[#This Row],[Expense Code]],ExpenseCodeList,2,FALSE), "")</f>
        <v/>
      </c>
      <c r="J125" s="222">
        <v>0.1</v>
      </c>
      <c r="K125" s="223">
        <f>BillDetail_List[[#This Row],[Time Claimed]]</f>
        <v>0.1</v>
      </c>
      <c r="L125" s="219" t="s">
        <v>210</v>
      </c>
      <c r="M125" s="224" t="str">
        <f>BillDetail_List[[#This Row],[FE Claimed]]</f>
        <v>JKL2</v>
      </c>
      <c r="N125" s="225">
        <f>IFERROR(VLOOKUP(BillDetail_List[[#This Row],[FE Claimed]],LTM_List[],6,FALSE),0)</f>
        <v>133</v>
      </c>
      <c r="O125" s="225">
        <f>IFERROR(VLOOKUP(BillDetail_List[[#This Row],[FE Allowed]],LTM_List[],7,FALSE),0)</f>
        <v>133</v>
      </c>
      <c r="P125" s="221" t="str">
        <f>IFERROR(VLOOKUP(BillDetail_List[[#This Row],[FE Claimed]],LTM_List[],4,FALSE),"")</f>
        <v>D</v>
      </c>
      <c r="Q125" s="221" t="str">
        <f>IFERROR(VLOOKUP(BillDetail_List[[#This Row],[FE Allowed]],LTM_List[],4,FALSE),"")</f>
        <v>D</v>
      </c>
      <c r="R125" s="226">
        <f>IFERROR(VLOOKUP(BillDetail_List[[#This Row],[Part ID]],Funding_List[],3,FALSE),"")</f>
        <v>0.2</v>
      </c>
      <c r="S125" s="227">
        <f>IFERROR(BillDetail_List[[#This Row],[Time Claimed]]*BillDetail_List[[#This Row],[FE Rate Claimed]],"")</f>
        <v>13.3</v>
      </c>
      <c r="T125" s="228">
        <f>IFERROR(BillDetail_List[[#This Row],[Time Allowed]]*BillDetail_List[[#This Row],[FE Rate Allowed]],"")</f>
        <v>13.3</v>
      </c>
      <c r="U125" s="229"/>
      <c r="V125" s="228">
        <f>BillDetail_List[[#This Row],[Disbs Claimed]]</f>
        <v>0</v>
      </c>
      <c r="W125" s="227">
        <f>IFERROR((BillDetail_List[[#This Row],[Profit Costs Claimed]]+BillDetail_List[[#This Row],[Disbs Claimed]])*BillDetail_List[[#This Row],[VAT Rate]],"")</f>
        <v>2.66</v>
      </c>
      <c r="X125" s="228">
        <f>IFERROR(IF(_xlfn.ISFORMULA(W125),(BillDetail_List[[#This Row],[Profit Costs Allowed]]+BillDetail_List[[#This Row],[Disbs Allowed]])*BillDetail_List[[#This Row],[VAT Rate]],W125),"")</f>
        <v>2.66</v>
      </c>
      <c r="Y125" s="224"/>
      <c r="Z125" s="221" t="str">
        <f>IFERROR(VLOOKUP(BillDetail_List[[#This Row],[Finding Code]],Findings_Table[],2,FALSE), " ")</f>
        <v xml:space="preserve"> </v>
      </c>
      <c r="AA125" s="221">
        <f>IFERROR(VLOOKUP(BillDetail_List[[#This Row],[Activity Code]],ActivityCodeList,4,FALSE), " ")</f>
        <v>9</v>
      </c>
    </row>
    <row r="126" spans="1:27" ht="25.5" x14ac:dyDescent="0.2">
      <c r="A126" s="219">
        <v>125</v>
      </c>
      <c r="B126" s="219" t="s">
        <v>216</v>
      </c>
      <c r="C126" s="220">
        <v>44109</v>
      </c>
      <c r="D126" s="219" t="s">
        <v>340</v>
      </c>
      <c r="E126" s="219"/>
      <c r="F126" s="219" t="s">
        <v>130</v>
      </c>
      <c r="G126" s="221" t="str">
        <f>IFERROR(VLOOKUP(BillDetail_List[[#This Row],[Activity Code]],ActivityCodeList,2,FALSE), "")</f>
        <v>Plan, Prepare, Draft, Review</v>
      </c>
      <c r="H126" s="219"/>
      <c r="I126" s="221" t="str">
        <f>IFERROR(VLOOKUP(BillDetail_List[[#This Row],[Expense Code]],ExpenseCodeList,2,FALSE), "")</f>
        <v/>
      </c>
      <c r="J126" s="222">
        <v>0.1</v>
      </c>
      <c r="K126" s="223">
        <v>0</v>
      </c>
      <c r="L126" s="219" t="s">
        <v>210</v>
      </c>
      <c r="M126" s="224" t="str">
        <f>BillDetail_List[[#This Row],[FE Claimed]]</f>
        <v>JKL2</v>
      </c>
      <c r="N126" s="225">
        <f>IFERROR(VLOOKUP(BillDetail_List[[#This Row],[FE Claimed]],LTM_List[],6,FALSE),0)</f>
        <v>133</v>
      </c>
      <c r="O126" s="225">
        <f>IFERROR(VLOOKUP(BillDetail_List[[#This Row],[FE Allowed]],LTM_List[],7,FALSE),0)</f>
        <v>133</v>
      </c>
      <c r="P126" s="221" t="str">
        <f>IFERROR(VLOOKUP(BillDetail_List[[#This Row],[FE Claimed]],LTM_List[],4,FALSE),"")</f>
        <v>D</v>
      </c>
      <c r="Q126" s="221" t="str">
        <f>IFERROR(VLOOKUP(BillDetail_List[[#This Row],[FE Allowed]],LTM_List[],4,FALSE),"")</f>
        <v>D</v>
      </c>
      <c r="R126" s="226">
        <f>IFERROR(VLOOKUP(BillDetail_List[[#This Row],[Part ID]],Funding_List[],3,FALSE),"")</f>
        <v>0.2</v>
      </c>
      <c r="S126" s="227">
        <f>IFERROR(BillDetail_List[[#This Row],[Time Claimed]]*BillDetail_List[[#This Row],[FE Rate Claimed]],"")</f>
        <v>13.3</v>
      </c>
      <c r="T126" s="228">
        <f>IFERROR(BillDetail_List[[#This Row],[Time Allowed]]*BillDetail_List[[#This Row],[FE Rate Allowed]],"")</f>
        <v>0</v>
      </c>
      <c r="U126" s="229"/>
      <c r="V126" s="228">
        <f>BillDetail_List[[#This Row],[Disbs Claimed]]</f>
        <v>0</v>
      </c>
      <c r="W126" s="227">
        <f>IFERROR((BillDetail_List[[#This Row],[Profit Costs Claimed]]+BillDetail_List[[#This Row],[Disbs Claimed]])*BillDetail_List[[#This Row],[VAT Rate]],"")</f>
        <v>2.66</v>
      </c>
      <c r="X126" s="228">
        <f>IFERROR(IF(_xlfn.ISFORMULA(W126),(BillDetail_List[[#This Row],[Profit Costs Allowed]]+BillDetail_List[[#This Row],[Disbs Allowed]])*BillDetail_List[[#This Row],[VAT Rate]],W126),"")</f>
        <v>0</v>
      </c>
      <c r="Y126" s="224" t="s">
        <v>488</v>
      </c>
      <c r="Z126" s="221" t="str">
        <f>IFERROR(VLOOKUP(BillDetail_List[[#This Row],[Finding Code]],Findings_Table[],2,FALSE), " ")</f>
        <v>Incoming correspondence – disallowed</v>
      </c>
      <c r="AA126" s="221">
        <f>IFERROR(VLOOKUP(BillDetail_List[[#This Row],[Activity Code]],ActivityCodeList,4,FALSE), " ")</f>
        <v>9</v>
      </c>
    </row>
    <row r="127" spans="1:27" ht="25.5" x14ac:dyDescent="0.2">
      <c r="A127" s="219">
        <v>126</v>
      </c>
      <c r="B127" s="219" t="s">
        <v>216</v>
      </c>
      <c r="C127" s="220">
        <v>44109</v>
      </c>
      <c r="D127" s="219" t="s">
        <v>341</v>
      </c>
      <c r="E127" s="219"/>
      <c r="F127" s="219" t="s">
        <v>130</v>
      </c>
      <c r="G127" s="221" t="str">
        <f>IFERROR(VLOOKUP(BillDetail_List[[#This Row],[Activity Code]],ActivityCodeList,2,FALSE), "")</f>
        <v>Plan, Prepare, Draft, Review</v>
      </c>
      <c r="H127" s="219"/>
      <c r="I127" s="221" t="str">
        <f>IFERROR(VLOOKUP(BillDetail_List[[#This Row],[Expense Code]],ExpenseCodeList,2,FALSE), "")</f>
        <v/>
      </c>
      <c r="J127" s="222">
        <v>0.1</v>
      </c>
      <c r="K127" s="223">
        <v>0</v>
      </c>
      <c r="L127" s="219" t="s">
        <v>210</v>
      </c>
      <c r="M127" s="224" t="str">
        <f>BillDetail_List[[#This Row],[FE Claimed]]</f>
        <v>JKL2</v>
      </c>
      <c r="N127" s="225">
        <f>IFERROR(VLOOKUP(BillDetail_List[[#This Row],[FE Claimed]],LTM_List[],6,FALSE),0)</f>
        <v>133</v>
      </c>
      <c r="O127" s="225">
        <f>IFERROR(VLOOKUP(BillDetail_List[[#This Row],[FE Allowed]],LTM_List[],7,FALSE),0)</f>
        <v>133</v>
      </c>
      <c r="P127" s="221" t="str">
        <f>IFERROR(VLOOKUP(BillDetail_List[[#This Row],[FE Claimed]],LTM_List[],4,FALSE),"")</f>
        <v>D</v>
      </c>
      <c r="Q127" s="221" t="str">
        <f>IFERROR(VLOOKUP(BillDetail_List[[#This Row],[FE Allowed]],LTM_List[],4,FALSE),"")</f>
        <v>D</v>
      </c>
      <c r="R127" s="226">
        <f>IFERROR(VLOOKUP(BillDetail_List[[#This Row],[Part ID]],Funding_List[],3,FALSE),"")</f>
        <v>0.2</v>
      </c>
      <c r="S127" s="227">
        <f>IFERROR(BillDetail_List[[#This Row],[Time Claimed]]*BillDetail_List[[#This Row],[FE Rate Claimed]],"")</f>
        <v>13.3</v>
      </c>
      <c r="T127" s="228">
        <f>IFERROR(BillDetail_List[[#This Row],[Time Allowed]]*BillDetail_List[[#This Row],[FE Rate Allowed]],"")</f>
        <v>0</v>
      </c>
      <c r="U127" s="229"/>
      <c r="V127" s="228">
        <f>BillDetail_List[[#This Row],[Disbs Claimed]]</f>
        <v>0</v>
      </c>
      <c r="W127" s="227">
        <f>IFERROR((BillDetail_List[[#This Row],[Profit Costs Claimed]]+BillDetail_List[[#This Row],[Disbs Claimed]])*BillDetail_List[[#This Row],[VAT Rate]],"")</f>
        <v>2.66</v>
      </c>
      <c r="X127" s="228">
        <f>IFERROR(IF(_xlfn.ISFORMULA(W127),(BillDetail_List[[#This Row],[Profit Costs Allowed]]+BillDetail_List[[#This Row],[Disbs Allowed]])*BillDetail_List[[#This Row],[VAT Rate]],W127),"")</f>
        <v>0</v>
      </c>
      <c r="Y127" s="224" t="s">
        <v>488</v>
      </c>
      <c r="Z127" s="221" t="str">
        <f>IFERROR(VLOOKUP(BillDetail_List[[#This Row],[Finding Code]],Findings_Table[],2,FALSE), " ")</f>
        <v>Incoming correspondence – disallowed</v>
      </c>
      <c r="AA127" s="221">
        <f>IFERROR(VLOOKUP(BillDetail_List[[#This Row],[Activity Code]],ActivityCodeList,4,FALSE), " ")</f>
        <v>9</v>
      </c>
    </row>
    <row r="128" spans="1:27" ht="25.5" x14ac:dyDescent="0.2">
      <c r="A128" s="219">
        <v>127</v>
      </c>
      <c r="B128" s="219" t="s">
        <v>216</v>
      </c>
      <c r="C128" s="220">
        <v>44109</v>
      </c>
      <c r="D128" s="219" t="s">
        <v>342</v>
      </c>
      <c r="E128" s="219"/>
      <c r="F128" s="219" t="s">
        <v>130</v>
      </c>
      <c r="G128" s="221" t="str">
        <f>IFERROR(VLOOKUP(BillDetail_List[[#This Row],[Activity Code]],ActivityCodeList,2,FALSE), "")</f>
        <v>Plan, Prepare, Draft, Review</v>
      </c>
      <c r="H128" s="219"/>
      <c r="I128" s="221" t="str">
        <f>IFERROR(VLOOKUP(BillDetail_List[[#This Row],[Expense Code]],ExpenseCodeList,2,FALSE), "")</f>
        <v/>
      </c>
      <c r="J128" s="222">
        <v>0.1</v>
      </c>
      <c r="K128" s="223">
        <f>BillDetail_List[[#This Row],[Time Claimed]]</f>
        <v>0.1</v>
      </c>
      <c r="L128" s="219" t="s">
        <v>210</v>
      </c>
      <c r="M128" s="224" t="str">
        <f>BillDetail_List[[#This Row],[FE Claimed]]</f>
        <v>JKL2</v>
      </c>
      <c r="N128" s="225">
        <f>IFERROR(VLOOKUP(BillDetail_List[[#This Row],[FE Claimed]],LTM_List[],6,FALSE),0)</f>
        <v>133</v>
      </c>
      <c r="O128" s="225">
        <f>IFERROR(VLOOKUP(BillDetail_List[[#This Row],[FE Allowed]],LTM_List[],7,FALSE),0)</f>
        <v>133</v>
      </c>
      <c r="P128" s="221" t="str">
        <f>IFERROR(VLOOKUP(BillDetail_List[[#This Row],[FE Claimed]],LTM_List[],4,FALSE),"")</f>
        <v>D</v>
      </c>
      <c r="Q128" s="221" t="str">
        <f>IFERROR(VLOOKUP(BillDetail_List[[#This Row],[FE Allowed]],LTM_List[],4,FALSE),"")</f>
        <v>D</v>
      </c>
      <c r="R128" s="226">
        <f>IFERROR(VLOOKUP(BillDetail_List[[#This Row],[Part ID]],Funding_List[],3,FALSE),"")</f>
        <v>0.2</v>
      </c>
      <c r="S128" s="227">
        <f>IFERROR(BillDetail_List[[#This Row],[Time Claimed]]*BillDetail_List[[#This Row],[FE Rate Claimed]],"")</f>
        <v>13.3</v>
      </c>
      <c r="T128" s="228">
        <f>IFERROR(BillDetail_List[[#This Row],[Time Allowed]]*BillDetail_List[[#This Row],[FE Rate Allowed]],"")</f>
        <v>13.3</v>
      </c>
      <c r="U128" s="229"/>
      <c r="V128" s="228">
        <f>BillDetail_List[[#This Row],[Disbs Claimed]]</f>
        <v>0</v>
      </c>
      <c r="W128" s="227">
        <f>IFERROR((BillDetail_List[[#This Row],[Profit Costs Claimed]]+BillDetail_List[[#This Row],[Disbs Claimed]])*BillDetail_List[[#This Row],[VAT Rate]],"")</f>
        <v>2.66</v>
      </c>
      <c r="X128" s="228">
        <f>IFERROR(IF(_xlfn.ISFORMULA(W128),(BillDetail_List[[#This Row],[Profit Costs Allowed]]+BillDetail_List[[#This Row],[Disbs Allowed]])*BillDetail_List[[#This Row],[VAT Rate]],W128),"")</f>
        <v>2.66</v>
      </c>
      <c r="Y128" s="224"/>
      <c r="Z128" s="221" t="str">
        <f>IFERROR(VLOOKUP(BillDetail_List[[#This Row],[Finding Code]],Findings_Table[],2,FALSE), " ")</f>
        <v xml:space="preserve"> </v>
      </c>
      <c r="AA128" s="221">
        <f>IFERROR(VLOOKUP(BillDetail_List[[#This Row],[Activity Code]],ActivityCodeList,4,FALSE), " ")</f>
        <v>9</v>
      </c>
    </row>
    <row r="129" spans="1:27" ht="38.25" x14ac:dyDescent="0.2">
      <c r="A129" s="219">
        <v>128</v>
      </c>
      <c r="B129" s="219" t="s">
        <v>216</v>
      </c>
      <c r="C129" s="220">
        <v>44109</v>
      </c>
      <c r="D129" s="219" t="s">
        <v>220</v>
      </c>
      <c r="E129" s="219"/>
      <c r="F129" s="219" t="s">
        <v>130</v>
      </c>
      <c r="G129" s="221" t="str">
        <f>IFERROR(VLOOKUP(BillDetail_List[[#This Row],[Activity Code]],ActivityCodeList,2,FALSE), "")</f>
        <v>Plan, Prepare, Draft, Review</v>
      </c>
      <c r="H129" s="219"/>
      <c r="I129" s="221" t="str">
        <f>IFERROR(VLOOKUP(BillDetail_List[[#This Row],[Expense Code]],ExpenseCodeList,2,FALSE), "")</f>
        <v/>
      </c>
      <c r="J129" s="222">
        <v>0.2</v>
      </c>
      <c r="K129" s="223">
        <v>0</v>
      </c>
      <c r="L129" s="219" t="s">
        <v>210</v>
      </c>
      <c r="M129" s="224" t="str">
        <f>BillDetail_List[[#This Row],[FE Claimed]]</f>
        <v>JKL2</v>
      </c>
      <c r="N129" s="225">
        <f>IFERROR(VLOOKUP(BillDetail_List[[#This Row],[FE Claimed]],LTM_List[],6,FALSE),0)</f>
        <v>133</v>
      </c>
      <c r="O129" s="225">
        <f>IFERROR(VLOOKUP(BillDetail_List[[#This Row],[FE Allowed]],LTM_List[],7,FALSE),0)</f>
        <v>133</v>
      </c>
      <c r="P129" s="221" t="str">
        <f>IFERROR(VLOOKUP(BillDetail_List[[#This Row],[FE Claimed]],LTM_List[],4,FALSE),"")</f>
        <v>D</v>
      </c>
      <c r="Q129" s="221" t="str">
        <f>IFERROR(VLOOKUP(BillDetail_List[[#This Row],[FE Allowed]],LTM_List[],4,FALSE),"")</f>
        <v>D</v>
      </c>
      <c r="R129" s="226">
        <f>IFERROR(VLOOKUP(BillDetail_List[[#This Row],[Part ID]],Funding_List[],3,FALSE),"")</f>
        <v>0.2</v>
      </c>
      <c r="S129" s="227">
        <f>IFERROR(BillDetail_List[[#This Row],[Time Claimed]]*BillDetail_List[[#This Row],[FE Rate Claimed]],"")</f>
        <v>26.6</v>
      </c>
      <c r="T129" s="228">
        <f>IFERROR(BillDetail_List[[#This Row],[Time Allowed]]*BillDetail_List[[#This Row],[FE Rate Allowed]],"")</f>
        <v>0</v>
      </c>
      <c r="U129" s="229"/>
      <c r="V129" s="228">
        <f>BillDetail_List[[#This Row],[Disbs Claimed]]</f>
        <v>0</v>
      </c>
      <c r="W129" s="227">
        <f>IFERROR((BillDetail_List[[#This Row],[Profit Costs Claimed]]+BillDetail_List[[#This Row],[Disbs Claimed]])*BillDetail_List[[#This Row],[VAT Rate]],"")</f>
        <v>5.32</v>
      </c>
      <c r="X129" s="228">
        <f>IFERROR(IF(_xlfn.ISFORMULA(W129),(BillDetail_List[[#This Row],[Profit Costs Allowed]]+BillDetail_List[[#This Row],[Disbs Allowed]])*BillDetail_List[[#This Row],[VAT Rate]],W129),"")</f>
        <v>0</v>
      </c>
      <c r="Y129" s="224" t="s">
        <v>505</v>
      </c>
      <c r="Z129" s="221" t="str">
        <f>IFERROR(VLOOKUP(BillDetail_List[[#This Row],[Finding Code]],Findings_Table[],2,FALSE), " ")</f>
        <v>Overheads</v>
      </c>
      <c r="AA129" s="221">
        <f>IFERROR(VLOOKUP(BillDetail_List[[#This Row],[Activity Code]],ActivityCodeList,4,FALSE), " ")</f>
        <v>9</v>
      </c>
    </row>
    <row r="130" spans="1:27" ht="76.5" x14ac:dyDescent="0.2">
      <c r="A130" s="219">
        <v>129</v>
      </c>
      <c r="B130" s="219" t="s">
        <v>216</v>
      </c>
      <c r="C130" s="220">
        <v>44111</v>
      </c>
      <c r="D130" s="219" t="s">
        <v>343</v>
      </c>
      <c r="E130" s="219" t="s">
        <v>264</v>
      </c>
      <c r="F130" s="219" t="s">
        <v>122</v>
      </c>
      <c r="G130" s="221" t="str">
        <f>IFERROR(VLOOKUP(BillDetail_List[[#This Row],[Activity Code]],ActivityCodeList,2,FALSE), "")</f>
        <v>Personal Attendances</v>
      </c>
      <c r="H130" s="219"/>
      <c r="I130" s="221" t="str">
        <f>IFERROR(VLOOKUP(BillDetail_List[[#This Row],[Expense Code]],ExpenseCodeList,2,FALSE), "")</f>
        <v/>
      </c>
      <c r="J130" s="222">
        <v>0.3</v>
      </c>
      <c r="K130" s="223">
        <f>BillDetail_List[[#This Row],[Time Claimed]]</f>
        <v>0.3</v>
      </c>
      <c r="L130" s="219" t="s">
        <v>210</v>
      </c>
      <c r="M130" s="224" t="str">
        <f>BillDetail_List[[#This Row],[FE Claimed]]</f>
        <v>JKL2</v>
      </c>
      <c r="N130" s="225">
        <f>IFERROR(VLOOKUP(BillDetail_List[[#This Row],[FE Claimed]],LTM_List[],6,FALSE),0)</f>
        <v>133</v>
      </c>
      <c r="O130" s="225">
        <f>IFERROR(VLOOKUP(BillDetail_List[[#This Row],[FE Allowed]],LTM_List[],7,FALSE),0)</f>
        <v>133</v>
      </c>
      <c r="P130" s="221" t="str">
        <f>IFERROR(VLOOKUP(BillDetail_List[[#This Row],[FE Claimed]],LTM_List[],4,FALSE),"")</f>
        <v>D</v>
      </c>
      <c r="Q130" s="221" t="str">
        <f>IFERROR(VLOOKUP(BillDetail_List[[#This Row],[FE Allowed]],LTM_List[],4,FALSE),"")</f>
        <v>D</v>
      </c>
      <c r="R130" s="226">
        <f>IFERROR(VLOOKUP(BillDetail_List[[#This Row],[Part ID]],Funding_List[],3,FALSE),"")</f>
        <v>0.2</v>
      </c>
      <c r="S130" s="227">
        <f>IFERROR(BillDetail_List[[#This Row],[Time Claimed]]*BillDetail_List[[#This Row],[FE Rate Claimed]],"")</f>
        <v>39.9</v>
      </c>
      <c r="T130" s="228">
        <f>IFERROR(BillDetail_List[[#This Row],[Time Allowed]]*BillDetail_List[[#This Row],[FE Rate Allowed]],"")</f>
        <v>39.9</v>
      </c>
      <c r="U130" s="229"/>
      <c r="V130" s="228">
        <f>BillDetail_List[[#This Row],[Disbs Claimed]]</f>
        <v>0</v>
      </c>
      <c r="W130" s="227">
        <f>IFERROR((BillDetail_List[[#This Row],[Profit Costs Claimed]]+BillDetail_List[[#This Row],[Disbs Claimed]])*BillDetail_List[[#This Row],[VAT Rate]],"")</f>
        <v>7.98</v>
      </c>
      <c r="X130" s="228">
        <f>IFERROR(IF(_xlfn.ISFORMULA(W130),(BillDetail_List[[#This Row],[Profit Costs Allowed]]+BillDetail_List[[#This Row],[Disbs Allowed]])*BillDetail_List[[#This Row],[VAT Rate]],W130),"")</f>
        <v>7.98</v>
      </c>
      <c r="Y130" s="224"/>
      <c r="Z130" s="221" t="str">
        <f>IFERROR(VLOOKUP(BillDetail_List[[#This Row],[Finding Code]],Findings_Table[],2,FALSE), " ")</f>
        <v xml:space="preserve"> </v>
      </c>
      <c r="AA130" s="221">
        <f>IFERROR(VLOOKUP(BillDetail_List[[#This Row],[Activity Code]],ActivityCodeList,4,FALSE), " ")</f>
        <v>1</v>
      </c>
    </row>
    <row r="131" spans="1:27" ht="25.5" x14ac:dyDescent="0.2">
      <c r="A131" s="219">
        <v>130</v>
      </c>
      <c r="B131" s="219" t="s">
        <v>216</v>
      </c>
      <c r="C131" s="220">
        <v>44111</v>
      </c>
      <c r="D131" s="219" t="s">
        <v>271</v>
      </c>
      <c r="E131" s="219" t="s">
        <v>264</v>
      </c>
      <c r="F131" s="219" t="s">
        <v>128</v>
      </c>
      <c r="G131" s="221" t="str">
        <f>IFERROR(VLOOKUP(BillDetail_List[[#This Row],[Activity Code]],ActivityCodeList,2,FALSE), "")</f>
        <v>Billable travel and waiting time</v>
      </c>
      <c r="H131" s="219"/>
      <c r="I131" s="221" t="str">
        <f>IFERROR(VLOOKUP(BillDetail_List[[#This Row],[Expense Code]],ExpenseCodeList,2,FALSE), "")</f>
        <v/>
      </c>
      <c r="J131" s="222">
        <v>0.4</v>
      </c>
      <c r="K131" s="223">
        <f>BillDetail_List[[#This Row],[Time Claimed]]</f>
        <v>0.4</v>
      </c>
      <c r="L131" s="219" t="s">
        <v>214</v>
      </c>
      <c r="M131" s="224" t="str">
        <f>BillDetail_List[[#This Row],[FE Claimed]]</f>
        <v>IVP2</v>
      </c>
      <c r="N131" s="225">
        <f>IFERROR(VLOOKUP(BillDetail_List[[#This Row],[FE Claimed]],LTM_List[],6,FALSE),0)</f>
        <v>66.5</v>
      </c>
      <c r="O131" s="225">
        <f>IFERROR(VLOOKUP(BillDetail_List[[#This Row],[FE Allowed]],LTM_List[],7,FALSE),0)</f>
        <v>66.5</v>
      </c>
      <c r="P131" s="221" t="str">
        <f>IFERROR(VLOOKUP(BillDetail_List[[#This Row],[FE Claimed]],LTM_List[],4,FALSE),"")</f>
        <v>D</v>
      </c>
      <c r="Q131" s="221" t="str">
        <f>IFERROR(VLOOKUP(BillDetail_List[[#This Row],[FE Allowed]],LTM_List[],4,FALSE),"")</f>
        <v>D</v>
      </c>
      <c r="R131" s="226">
        <f>IFERROR(VLOOKUP(BillDetail_List[[#This Row],[Part ID]],Funding_List[],3,FALSE),"")</f>
        <v>0.2</v>
      </c>
      <c r="S131" s="227">
        <f>IFERROR(BillDetail_List[[#This Row],[Time Claimed]]*BillDetail_List[[#This Row],[FE Rate Claimed]],"")</f>
        <v>26.6</v>
      </c>
      <c r="T131" s="228">
        <f>IFERROR(BillDetail_List[[#This Row],[Time Allowed]]*BillDetail_List[[#This Row],[FE Rate Allowed]],"")</f>
        <v>26.6</v>
      </c>
      <c r="U131" s="229"/>
      <c r="V131" s="228">
        <f>BillDetail_List[[#This Row],[Disbs Claimed]]</f>
        <v>0</v>
      </c>
      <c r="W131" s="227">
        <f>IFERROR((BillDetail_List[[#This Row],[Profit Costs Claimed]]+BillDetail_List[[#This Row],[Disbs Claimed]])*BillDetail_List[[#This Row],[VAT Rate]],"")</f>
        <v>5.32</v>
      </c>
      <c r="X131" s="228">
        <f>IFERROR(IF(_xlfn.ISFORMULA(W131),(BillDetail_List[[#This Row],[Profit Costs Allowed]]+BillDetail_List[[#This Row],[Disbs Allowed]])*BillDetail_List[[#This Row],[VAT Rate]],W131),"")</f>
        <v>5.32</v>
      </c>
      <c r="Y131" s="224"/>
      <c r="Z131" s="221" t="str">
        <f>IFERROR(VLOOKUP(BillDetail_List[[#This Row],[Finding Code]],Findings_Table[],2,FALSE), " ")</f>
        <v xml:space="preserve"> </v>
      </c>
      <c r="AA131" s="221">
        <f>IFERROR(VLOOKUP(BillDetail_List[[#This Row],[Activity Code]],ActivityCodeList,4,FALSE), " ")</f>
        <v>7</v>
      </c>
    </row>
    <row r="132" spans="1:27" ht="25.5" x14ac:dyDescent="0.2">
      <c r="A132" s="219">
        <v>131</v>
      </c>
      <c r="B132" s="219" t="s">
        <v>216</v>
      </c>
      <c r="C132" s="220">
        <v>44111</v>
      </c>
      <c r="D132" s="219" t="s">
        <v>344</v>
      </c>
      <c r="E132" s="219"/>
      <c r="F132" s="219" t="s">
        <v>130</v>
      </c>
      <c r="G132" s="221" t="str">
        <f>IFERROR(VLOOKUP(BillDetail_List[[#This Row],[Activity Code]],ActivityCodeList,2,FALSE), "")</f>
        <v>Plan, Prepare, Draft, Review</v>
      </c>
      <c r="H132" s="219"/>
      <c r="I132" s="221" t="str">
        <f>IFERROR(VLOOKUP(BillDetail_List[[#This Row],[Expense Code]],ExpenseCodeList,2,FALSE), "")</f>
        <v/>
      </c>
      <c r="J132" s="222">
        <v>0.1</v>
      </c>
      <c r="K132" s="223">
        <f>BillDetail_List[[#This Row],[Time Claimed]]</f>
        <v>0.1</v>
      </c>
      <c r="L132" s="219" t="s">
        <v>210</v>
      </c>
      <c r="M132" s="224" t="str">
        <f>BillDetail_List[[#This Row],[FE Claimed]]</f>
        <v>JKL2</v>
      </c>
      <c r="N132" s="225">
        <f>IFERROR(VLOOKUP(BillDetail_List[[#This Row],[FE Claimed]],LTM_List[],6,FALSE),0)</f>
        <v>133</v>
      </c>
      <c r="O132" s="225">
        <f>IFERROR(VLOOKUP(BillDetail_List[[#This Row],[FE Allowed]],LTM_List[],7,FALSE),0)</f>
        <v>133</v>
      </c>
      <c r="P132" s="221" t="str">
        <f>IFERROR(VLOOKUP(BillDetail_List[[#This Row],[FE Claimed]],LTM_List[],4,FALSE),"")</f>
        <v>D</v>
      </c>
      <c r="Q132" s="221" t="str">
        <f>IFERROR(VLOOKUP(BillDetail_List[[#This Row],[FE Allowed]],LTM_List[],4,FALSE),"")</f>
        <v>D</v>
      </c>
      <c r="R132" s="226">
        <f>IFERROR(VLOOKUP(BillDetail_List[[#This Row],[Part ID]],Funding_List[],3,FALSE),"")</f>
        <v>0.2</v>
      </c>
      <c r="S132" s="227">
        <f>IFERROR(BillDetail_List[[#This Row],[Time Claimed]]*BillDetail_List[[#This Row],[FE Rate Claimed]],"")</f>
        <v>13.3</v>
      </c>
      <c r="T132" s="228">
        <f>IFERROR(BillDetail_List[[#This Row],[Time Allowed]]*BillDetail_List[[#This Row],[FE Rate Allowed]],"")</f>
        <v>13.3</v>
      </c>
      <c r="U132" s="229"/>
      <c r="V132" s="228">
        <f>BillDetail_List[[#This Row],[Disbs Claimed]]</f>
        <v>0</v>
      </c>
      <c r="W132" s="227">
        <f>IFERROR((BillDetail_List[[#This Row],[Profit Costs Claimed]]+BillDetail_List[[#This Row],[Disbs Claimed]])*BillDetail_List[[#This Row],[VAT Rate]],"")</f>
        <v>2.66</v>
      </c>
      <c r="X132" s="228">
        <f>IFERROR(IF(_xlfn.ISFORMULA(W132),(BillDetail_List[[#This Row],[Profit Costs Allowed]]+BillDetail_List[[#This Row],[Disbs Allowed]])*BillDetail_List[[#This Row],[VAT Rate]],W132),"")</f>
        <v>2.66</v>
      </c>
      <c r="Y132" s="224"/>
      <c r="Z132" s="221" t="str">
        <f>IFERROR(VLOOKUP(BillDetail_List[[#This Row],[Finding Code]],Findings_Table[],2,FALSE), " ")</f>
        <v xml:space="preserve"> </v>
      </c>
      <c r="AA132" s="221">
        <f>IFERROR(VLOOKUP(BillDetail_List[[#This Row],[Activity Code]],ActivityCodeList,4,FALSE), " ")</f>
        <v>9</v>
      </c>
    </row>
    <row r="133" spans="1:27" ht="51" x14ac:dyDescent="0.2">
      <c r="A133" s="219">
        <v>132</v>
      </c>
      <c r="B133" s="219" t="s">
        <v>216</v>
      </c>
      <c r="C133" s="220">
        <v>44112</v>
      </c>
      <c r="D133" s="219" t="s">
        <v>345</v>
      </c>
      <c r="E133" s="219"/>
      <c r="F133" s="219" t="s">
        <v>130</v>
      </c>
      <c r="G133" s="221" t="str">
        <f>IFERROR(VLOOKUP(BillDetail_List[[#This Row],[Activity Code]],ActivityCodeList,2,FALSE), "")</f>
        <v>Plan, Prepare, Draft, Review</v>
      </c>
      <c r="H133" s="219"/>
      <c r="I133" s="221" t="str">
        <f>IFERROR(VLOOKUP(BillDetail_List[[#This Row],[Expense Code]],ExpenseCodeList,2,FALSE), "")</f>
        <v/>
      </c>
      <c r="J133" s="222">
        <v>0.5</v>
      </c>
      <c r="K133" s="223">
        <v>0.2</v>
      </c>
      <c r="L133" s="219" t="s">
        <v>210</v>
      </c>
      <c r="M133" s="224" t="str">
        <f>BillDetail_List[[#This Row],[FE Claimed]]</f>
        <v>JKL2</v>
      </c>
      <c r="N133" s="225">
        <f>IFERROR(VLOOKUP(BillDetail_List[[#This Row],[FE Claimed]],LTM_List[],6,FALSE),0)</f>
        <v>133</v>
      </c>
      <c r="O133" s="225">
        <f>IFERROR(VLOOKUP(BillDetail_List[[#This Row],[FE Allowed]],LTM_List[],7,FALSE),0)</f>
        <v>133</v>
      </c>
      <c r="P133" s="221" t="str">
        <f>IFERROR(VLOOKUP(BillDetail_List[[#This Row],[FE Claimed]],LTM_List[],4,FALSE),"")</f>
        <v>D</v>
      </c>
      <c r="Q133" s="221" t="str">
        <f>IFERROR(VLOOKUP(BillDetail_List[[#This Row],[FE Allowed]],LTM_List[],4,FALSE),"")</f>
        <v>D</v>
      </c>
      <c r="R133" s="226">
        <f>IFERROR(VLOOKUP(BillDetail_List[[#This Row],[Part ID]],Funding_List[],3,FALSE),"")</f>
        <v>0.2</v>
      </c>
      <c r="S133" s="227">
        <f>IFERROR(BillDetail_List[[#This Row],[Time Claimed]]*BillDetail_List[[#This Row],[FE Rate Claimed]],"")</f>
        <v>66.5</v>
      </c>
      <c r="T133" s="228">
        <f>IFERROR(BillDetail_List[[#This Row],[Time Allowed]]*BillDetail_List[[#This Row],[FE Rate Allowed]],"")</f>
        <v>26.6</v>
      </c>
      <c r="U133" s="229"/>
      <c r="V133" s="228">
        <f>BillDetail_List[[#This Row],[Disbs Claimed]]</f>
        <v>0</v>
      </c>
      <c r="W133" s="227">
        <f>IFERROR((BillDetail_List[[#This Row],[Profit Costs Claimed]]+BillDetail_List[[#This Row],[Disbs Claimed]])*BillDetail_List[[#This Row],[VAT Rate]],"")</f>
        <v>13.3</v>
      </c>
      <c r="X133" s="228">
        <f>IFERROR(IF(_xlfn.ISFORMULA(W133),(BillDetail_List[[#This Row],[Profit Costs Allowed]]+BillDetail_List[[#This Row],[Disbs Allowed]])*BillDetail_List[[#This Row],[VAT Rate]],W133),"")</f>
        <v>5.32</v>
      </c>
      <c r="Y133" s="224"/>
      <c r="Z133" s="221" t="s">
        <v>473</v>
      </c>
      <c r="AA133" s="221">
        <f>IFERROR(VLOOKUP(BillDetail_List[[#This Row],[Activity Code]],ActivityCodeList,4,FALSE), " ")</f>
        <v>9</v>
      </c>
    </row>
    <row r="134" spans="1:27" ht="51" x14ac:dyDescent="0.2">
      <c r="A134" s="219">
        <v>133</v>
      </c>
      <c r="B134" s="219" t="s">
        <v>216</v>
      </c>
      <c r="C134" s="220">
        <v>44116</v>
      </c>
      <c r="D134" s="219" t="s">
        <v>346</v>
      </c>
      <c r="E134" s="219" t="s">
        <v>324</v>
      </c>
      <c r="F134" s="219" t="s">
        <v>123</v>
      </c>
      <c r="G134" s="221" t="str">
        <f>IFERROR(VLOOKUP(BillDetail_List[[#This Row],[Activity Code]],ActivityCodeList,2,FALSE), "")</f>
        <v>Timed Telephone Calls</v>
      </c>
      <c r="H134" s="219"/>
      <c r="I134" s="221" t="str">
        <f>IFERROR(VLOOKUP(BillDetail_List[[#This Row],[Expense Code]],ExpenseCodeList,2,FALSE), "")</f>
        <v/>
      </c>
      <c r="J134" s="222">
        <v>0.2</v>
      </c>
      <c r="K134" s="223">
        <f>BillDetail_List[[#This Row],[Time Claimed]]</f>
        <v>0.2</v>
      </c>
      <c r="L134" s="219" t="s">
        <v>210</v>
      </c>
      <c r="M134" s="224" t="str">
        <f>BillDetail_List[[#This Row],[FE Claimed]]</f>
        <v>JKL2</v>
      </c>
      <c r="N134" s="225">
        <f>IFERROR(VLOOKUP(BillDetail_List[[#This Row],[FE Claimed]],LTM_List[],6,FALSE),0)</f>
        <v>133</v>
      </c>
      <c r="O134" s="225">
        <f>IFERROR(VLOOKUP(BillDetail_List[[#This Row],[FE Allowed]],LTM_List[],7,FALSE),0)</f>
        <v>133</v>
      </c>
      <c r="P134" s="221" t="str">
        <f>IFERROR(VLOOKUP(BillDetail_List[[#This Row],[FE Claimed]],LTM_List[],4,FALSE),"")</f>
        <v>D</v>
      </c>
      <c r="Q134" s="221" t="str">
        <f>IFERROR(VLOOKUP(BillDetail_List[[#This Row],[FE Allowed]],LTM_List[],4,FALSE),"")</f>
        <v>D</v>
      </c>
      <c r="R134" s="226">
        <f>IFERROR(VLOOKUP(BillDetail_List[[#This Row],[Part ID]],Funding_List[],3,FALSE),"")</f>
        <v>0.2</v>
      </c>
      <c r="S134" s="227">
        <f>IFERROR(BillDetail_List[[#This Row],[Time Claimed]]*BillDetail_List[[#This Row],[FE Rate Claimed]],"")</f>
        <v>26.6</v>
      </c>
      <c r="T134" s="228">
        <f>IFERROR(BillDetail_List[[#This Row],[Time Allowed]]*BillDetail_List[[#This Row],[FE Rate Allowed]],"")</f>
        <v>26.6</v>
      </c>
      <c r="U134" s="229"/>
      <c r="V134" s="228">
        <f>BillDetail_List[[#This Row],[Disbs Claimed]]</f>
        <v>0</v>
      </c>
      <c r="W134" s="227">
        <f>IFERROR((BillDetail_List[[#This Row],[Profit Costs Claimed]]+BillDetail_List[[#This Row],[Disbs Claimed]])*BillDetail_List[[#This Row],[VAT Rate]],"")</f>
        <v>5.32</v>
      </c>
      <c r="X134" s="228">
        <f>IFERROR(IF(_xlfn.ISFORMULA(W134),(BillDetail_List[[#This Row],[Profit Costs Allowed]]+BillDetail_List[[#This Row],[Disbs Allowed]])*BillDetail_List[[#This Row],[VAT Rate]],W134),"")</f>
        <v>5.32</v>
      </c>
      <c r="Y134" s="224"/>
      <c r="Z134" s="221" t="str">
        <f>IFERROR(VLOOKUP(BillDetail_List[[#This Row],[Finding Code]],Findings_Table[],2,FALSE), " ")</f>
        <v xml:space="preserve"> </v>
      </c>
      <c r="AA134" s="221">
        <f>IFERROR(VLOOKUP(BillDetail_List[[#This Row],[Activity Code]],ActivityCodeList,4,FALSE), " ")</f>
        <v>2</v>
      </c>
    </row>
    <row r="135" spans="1:27" ht="25.5" x14ac:dyDescent="0.2">
      <c r="A135" s="219">
        <v>134</v>
      </c>
      <c r="B135" s="219" t="s">
        <v>216</v>
      </c>
      <c r="C135" s="220">
        <v>44116</v>
      </c>
      <c r="D135" s="219" t="s">
        <v>347</v>
      </c>
      <c r="E135" s="219"/>
      <c r="F135" s="219" t="s">
        <v>130</v>
      </c>
      <c r="G135" s="221" t="str">
        <f>IFERROR(VLOOKUP(BillDetail_List[[#This Row],[Activity Code]],ActivityCodeList,2,FALSE), "")</f>
        <v>Plan, Prepare, Draft, Review</v>
      </c>
      <c r="H135" s="219"/>
      <c r="I135" s="221" t="str">
        <f>IFERROR(VLOOKUP(BillDetail_List[[#This Row],[Expense Code]],ExpenseCodeList,2,FALSE), "")</f>
        <v/>
      </c>
      <c r="J135" s="222">
        <v>0.1</v>
      </c>
      <c r="K135" s="223">
        <f>BillDetail_List[[#This Row],[Time Claimed]]</f>
        <v>0.1</v>
      </c>
      <c r="L135" s="219" t="s">
        <v>210</v>
      </c>
      <c r="M135" s="224" t="str">
        <f>BillDetail_List[[#This Row],[FE Claimed]]</f>
        <v>JKL2</v>
      </c>
      <c r="N135" s="225">
        <f>IFERROR(VLOOKUP(BillDetail_List[[#This Row],[FE Claimed]],LTM_List[],6,FALSE),0)</f>
        <v>133</v>
      </c>
      <c r="O135" s="225">
        <f>IFERROR(VLOOKUP(BillDetail_List[[#This Row],[FE Allowed]],LTM_List[],7,FALSE),0)</f>
        <v>133</v>
      </c>
      <c r="P135" s="221" t="str">
        <f>IFERROR(VLOOKUP(BillDetail_List[[#This Row],[FE Claimed]],LTM_List[],4,FALSE),"")</f>
        <v>D</v>
      </c>
      <c r="Q135" s="221" t="str">
        <f>IFERROR(VLOOKUP(BillDetail_List[[#This Row],[FE Allowed]],LTM_List[],4,FALSE),"")</f>
        <v>D</v>
      </c>
      <c r="R135" s="226">
        <f>IFERROR(VLOOKUP(BillDetail_List[[#This Row],[Part ID]],Funding_List[],3,FALSE),"")</f>
        <v>0.2</v>
      </c>
      <c r="S135" s="227">
        <f>IFERROR(BillDetail_List[[#This Row],[Time Claimed]]*BillDetail_List[[#This Row],[FE Rate Claimed]],"")</f>
        <v>13.3</v>
      </c>
      <c r="T135" s="228">
        <f>IFERROR(BillDetail_List[[#This Row],[Time Allowed]]*BillDetail_List[[#This Row],[FE Rate Allowed]],"")</f>
        <v>13.3</v>
      </c>
      <c r="U135" s="229"/>
      <c r="V135" s="228">
        <f>BillDetail_List[[#This Row],[Disbs Claimed]]</f>
        <v>0</v>
      </c>
      <c r="W135" s="227">
        <f>IFERROR((BillDetail_List[[#This Row],[Profit Costs Claimed]]+BillDetail_List[[#This Row],[Disbs Claimed]])*BillDetail_List[[#This Row],[VAT Rate]],"")</f>
        <v>2.66</v>
      </c>
      <c r="X135" s="228">
        <f>IFERROR(IF(_xlfn.ISFORMULA(W135),(BillDetail_List[[#This Row],[Profit Costs Allowed]]+BillDetail_List[[#This Row],[Disbs Allowed]])*BillDetail_List[[#This Row],[VAT Rate]],W135),"")</f>
        <v>2.66</v>
      </c>
      <c r="Y135" s="224"/>
      <c r="Z135" s="221" t="str">
        <f>IFERROR(VLOOKUP(BillDetail_List[[#This Row],[Finding Code]],Findings_Table[],2,FALSE), " ")</f>
        <v xml:space="preserve"> </v>
      </c>
      <c r="AA135" s="221">
        <f>IFERROR(VLOOKUP(BillDetail_List[[#This Row],[Activity Code]],ActivityCodeList,4,FALSE), " ")</f>
        <v>9</v>
      </c>
    </row>
    <row r="136" spans="1:27" ht="25.5" x14ac:dyDescent="0.2">
      <c r="A136" s="219">
        <v>135</v>
      </c>
      <c r="B136" s="219" t="s">
        <v>216</v>
      </c>
      <c r="C136" s="220">
        <v>44116</v>
      </c>
      <c r="D136" s="219" t="s">
        <v>348</v>
      </c>
      <c r="E136" s="219"/>
      <c r="F136" s="219" t="s">
        <v>130</v>
      </c>
      <c r="G136" s="221" t="str">
        <f>IFERROR(VLOOKUP(BillDetail_List[[#This Row],[Activity Code]],ActivityCodeList,2,FALSE), "")</f>
        <v>Plan, Prepare, Draft, Review</v>
      </c>
      <c r="H136" s="219"/>
      <c r="I136" s="221" t="str">
        <f>IFERROR(VLOOKUP(BillDetail_List[[#This Row],[Expense Code]],ExpenseCodeList,2,FALSE), "")</f>
        <v/>
      </c>
      <c r="J136" s="222">
        <v>0.1</v>
      </c>
      <c r="K136" s="223">
        <f>BillDetail_List[[#This Row],[Time Claimed]]</f>
        <v>0.1</v>
      </c>
      <c r="L136" s="219" t="s">
        <v>210</v>
      </c>
      <c r="M136" s="224" t="str">
        <f>BillDetail_List[[#This Row],[FE Claimed]]</f>
        <v>JKL2</v>
      </c>
      <c r="N136" s="225">
        <f>IFERROR(VLOOKUP(BillDetail_List[[#This Row],[FE Claimed]],LTM_List[],6,FALSE),0)</f>
        <v>133</v>
      </c>
      <c r="O136" s="225">
        <f>IFERROR(VLOOKUP(BillDetail_List[[#This Row],[FE Allowed]],LTM_List[],7,FALSE),0)</f>
        <v>133</v>
      </c>
      <c r="P136" s="221" t="str">
        <f>IFERROR(VLOOKUP(BillDetail_List[[#This Row],[FE Claimed]],LTM_List[],4,FALSE),"")</f>
        <v>D</v>
      </c>
      <c r="Q136" s="221" t="str">
        <f>IFERROR(VLOOKUP(BillDetail_List[[#This Row],[FE Allowed]],LTM_List[],4,FALSE),"")</f>
        <v>D</v>
      </c>
      <c r="R136" s="226">
        <f>IFERROR(VLOOKUP(BillDetail_List[[#This Row],[Part ID]],Funding_List[],3,FALSE),"")</f>
        <v>0.2</v>
      </c>
      <c r="S136" s="227">
        <f>IFERROR(BillDetail_List[[#This Row],[Time Claimed]]*BillDetail_List[[#This Row],[FE Rate Claimed]],"")</f>
        <v>13.3</v>
      </c>
      <c r="T136" s="228">
        <f>IFERROR(BillDetail_List[[#This Row],[Time Allowed]]*BillDetail_List[[#This Row],[FE Rate Allowed]],"")</f>
        <v>13.3</v>
      </c>
      <c r="U136" s="229"/>
      <c r="V136" s="228">
        <f>BillDetail_List[[#This Row],[Disbs Claimed]]</f>
        <v>0</v>
      </c>
      <c r="W136" s="227">
        <f>IFERROR((BillDetail_List[[#This Row],[Profit Costs Claimed]]+BillDetail_List[[#This Row],[Disbs Claimed]])*BillDetail_List[[#This Row],[VAT Rate]],"")</f>
        <v>2.66</v>
      </c>
      <c r="X136" s="228">
        <f>IFERROR(IF(_xlfn.ISFORMULA(W136),(BillDetail_List[[#This Row],[Profit Costs Allowed]]+BillDetail_List[[#This Row],[Disbs Allowed]])*BillDetail_List[[#This Row],[VAT Rate]],W136),"")</f>
        <v>2.66</v>
      </c>
      <c r="Y136" s="224"/>
      <c r="Z136" s="221" t="str">
        <f>IFERROR(VLOOKUP(BillDetail_List[[#This Row],[Finding Code]],Findings_Table[],2,FALSE), " ")</f>
        <v xml:space="preserve"> </v>
      </c>
      <c r="AA136" s="221">
        <f>IFERROR(VLOOKUP(BillDetail_List[[#This Row],[Activity Code]],ActivityCodeList,4,FALSE), " ")</f>
        <v>9</v>
      </c>
    </row>
    <row r="137" spans="1:27" ht="25.5" x14ac:dyDescent="0.2">
      <c r="A137" s="219">
        <v>136</v>
      </c>
      <c r="B137" s="219" t="s">
        <v>216</v>
      </c>
      <c r="C137" s="220">
        <v>44116</v>
      </c>
      <c r="D137" s="219" t="s">
        <v>349</v>
      </c>
      <c r="E137" s="219"/>
      <c r="F137" s="219" t="s">
        <v>130</v>
      </c>
      <c r="G137" s="221" t="str">
        <f>IFERROR(VLOOKUP(BillDetail_List[[#This Row],[Activity Code]],ActivityCodeList,2,FALSE), "")</f>
        <v>Plan, Prepare, Draft, Review</v>
      </c>
      <c r="H137" s="219"/>
      <c r="I137" s="221" t="str">
        <f>IFERROR(VLOOKUP(BillDetail_List[[#This Row],[Expense Code]],ExpenseCodeList,2,FALSE), "")</f>
        <v/>
      </c>
      <c r="J137" s="222">
        <v>0.1</v>
      </c>
      <c r="K137" s="223">
        <f>BillDetail_List[[#This Row],[Time Claimed]]</f>
        <v>0.1</v>
      </c>
      <c r="L137" s="219" t="s">
        <v>210</v>
      </c>
      <c r="M137" s="224" t="str">
        <f>BillDetail_List[[#This Row],[FE Claimed]]</f>
        <v>JKL2</v>
      </c>
      <c r="N137" s="225">
        <f>IFERROR(VLOOKUP(BillDetail_List[[#This Row],[FE Claimed]],LTM_List[],6,FALSE),0)</f>
        <v>133</v>
      </c>
      <c r="O137" s="225">
        <f>IFERROR(VLOOKUP(BillDetail_List[[#This Row],[FE Allowed]],LTM_List[],7,FALSE),0)</f>
        <v>133</v>
      </c>
      <c r="P137" s="221" t="str">
        <f>IFERROR(VLOOKUP(BillDetail_List[[#This Row],[FE Claimed]],LTM_List[],4,FALSE),"")</f>
        <v>D</v>
      </c>
      <c r="Q137" s="221" t="str">
        <f>IFERROR(VLOOKUP(BillDetail_List[[#This Row],[FE Allowed]],LTM_List[],4,FALSE),"")</f>
        <v>D</v>
      </c>
      <c r="R137" s="226">
        <f>IFERROR(VLOOKUP(BillDetail_List[[#This Row],[Part ID]],Funding_List[],3,FALSE),"")</f>
        <v>0.2</v>
      </c>
      <c r="S137" s="227">
        <f>IFERROR(BillDetail_List[[#This Row],[Time Claimed]]*BillDetail_List[[#This Row],[FE Rate Claimed]],"")</f>
        <v>13.3</v>
      </c>
      <c r="T137" s="228">
        <f>IFERROR(BillDetail_List[[#This Row],[Time Allowed]]*BillDetail_List[[#This Row],[FE Rate Allowed]],"")</f>
        <v>13.3</v>
      </c>
      <c r="U137" s="229"/>
      <c r="V137" s="228">
        <f>BillDetail_List[[#This Row],[Disbs Claimed]]</f>
        <v>0</v>
      </c>
      <c r="W137" s="227">
        <f>IFERROR((BillDetail_List[[#This Row],[Profit Costs Claimed]]+BillDetail_List[[#This Row],[Disbs Claimed]])*BillDetail_List[[#This Row],[VAT Rate]],"")</f>
        <v>2.66</v>
      </c>
      <c r="X137" s="228">
        <f>IFERROR(IF(_xlfn.ISFORMULA(W137),(BillDetail_List[[#This Row],[Profit Costs Allowed]]+BillDetail_List[[#This Row],[Disbs Allowed]])*BillDetail_List[[#This Row],[VAT Rate]],W137),"")</f>
        <v>2.66</v>
      </c>
      <c r="Y137" s="224"/>
      <c r="Z137" s="221" t="str">
        <f>IFERROR(VLOOKUP(BillDetail_List[[#This Row],[Finding Code]],Findings_Table[],2,FALSE), " ")</f>
        <v xml:space="preserve"> </v>
      </c>
      <c r="AA137" s="221">
        <f>IFERROR(VLOOKUP(BillDetail_List[[#This Row],[Activity Code]],ActivityCodeList,4,FALSE), " ")</f>
        <v>9</v>
      </c>
    </row>
    <row r="138" spans="1:27" ht="25.5" x14ac:dyDescent="0.2">
      <c r="A138" s="219">
        <v>137</v>
      </c>
      <c r="B138" s="219" t="s">
        <v>216</v>
      </c>
      <c r="C138" s="220">
        <v>44116</v>
      </c>
      <c r="D138" s="219" t="s">
        <v>350</v>
      </c>
      <c r="E138" s="219"/>
      <c r="F138" s="219" t="s">
        <v>130</v>
      </c>
      <c r="G138" s="221" t="str">
        <f>IFERROR(VLOOKUP(BillDetail_List[[#This Row],[Activity Code]],ActivityCodeList,2,FALSE), "")</f>
        <v>Plan, Prepare, Draft, Review</v>
      </c>
      <c r="H138" s="219"/>
      <c r="I138" s="221" t="str">
        <f>IFERROR(VLOOKUP(BillDetail_List[[#This Row],[Expense Code]],ExpenseCodeList,2,FALSE), "")</f>
        <v/>
      </c>
      <c r="J138" s="222">
        <v>0.1</v>
      </c>
      <c r="K138" s="223">
        <v>0</v>
      </c>
      <c r="L138" s="219" t="s">
        <v>210</v>
      </c>
      <c r="M138" s="224" t="str">
        <f>BillDetail_List[[#This Row],[FE Claimed]]</f>
        <v>JKL2</v>
      </c>
      <c r="N138" s="225">
        <f>IFERROR(VLOOKUP(BillDetail_List[[#This Row],[FE Claimed]],LTM_List[],6,FALSE),0)</f>
        <v>133</v>
      </c>
      <c r="O138" s="225">
        <f>IFERROR(VLOOKUP(BillDetail_List[[#This Row],[FE Allowed]],LTM_List[],7,FALSE),0)</f>
        <v>133</v>
      </c>
      <c r="P138" s="221" t="str">
        <f>IFERROR(VLOOKUP(BillDetail_List[[#This Row],[FE Claimed]],LTM_List[],4,FALSE),"")</f>
        <v>D</v>
      </c>
      <c r="Q138" s="221" t="str">
        <f>IFERROR(VLOOKUP(BillDetail_List[[#This Row],[FE Allowed]],LTM_List[],4,FALSE),"")</f>
        <v>D</v>
      </c>
      <c r="R138" s="226">
        <f>IFERROR(VLOOKUP(BillDetail_List[[#This Row],[Part ID]],Funding_List[],3,FALSE),"")</f>
        <v>0.2</v>
      </c>
      <c r="S138" s="227">
        <f>IFERROR(BillDetail_List[[#This Row],[Time Claimed]]*BillDetail_List[[#This Row],[FE Rate Claimed]],"")</f>
        <v>13.3</v>
      </c>
      <c r="T138" s="228">
        <f>IFERROR(BillDetail_List[[#This Row],[Time Allowed]]*BillDetail_List[[#This Row],[FE Rate Allowed]],"")</f>
        <v>0</v>
      </c>
      <c r="U138" s="229"/>
      <c r="V138" s="228">
        <f>BillDetail_List[[#This Row],[Disbs Claimed]]</f>
        <v>0</v>
      </c>
      <c r="W138" s="227">
        <f>IFERROR((BillDetail_List[[#This Row],[Profit Costs Claimed]]+BillDetail_List[[#This Row],[Disbs Claimed]])*BillDetail_List[[#This Row],[VAT Rate]],"")</f>
        <v>2.66</v>
      </c>
      <c r="X138" s="228">
        <f>IFERROR(IF(_xlfn.ISFORMULA(W138),(BillDetail_List[[#This Row],[Profit Costs Allowed]]+BillDetail_List[[#This Row],[Disbs Allowed]])*BillDetail_List[[#This Row],[VAT Rate]],W138),"")</f>
        <v>0</v>
      </c>
      <c r="Y138" s="224" t="s">
        <v>488</v>
      </c>
      <c r="Z138" s="221" t="str">
        <f>IFERROR(VLOOKUP(BillDetail_List[[#This Row],[Finding Code]],Findings_Table[],2,FALSE), " ")</f>
        <v>Incoming correspondence – disallowed</v>
      </c>
      <c r="AA138" s="221">
        <f>IFERROR(VLOOKUP(BillDetail_List[[#This Row],[Activity Code]],ActivityCodeList,4,FALSE), " ")</f>
        <v>9</v>
      </c>
    </row>
    <row r="139" spans="1:27" ht="38.25" x14ac:dyDescent="0.2">
      <c r="A139" s="219">
        <v>138</v>
      </c>
      <c r="B139" s="219" t="s">
        <v>216</v>
      </c>
      <c r="C139" s="220">
        <v>44117</v>
      </c>
      <c r="D139" s="219" t="s">
        <v>351</v>
      </c>
      <c r="E139" s="219"/>
      <c r="F139" s="219" t="s">
        <v>130</v>
      </c>
      <c r="G139" s="221" t="str">
        <f>IFERROR(VLOOKUP(BillDetail_List[[#This Row],[Activity Code]],ActivityCodeList,2,FALSE), "")</f>
        <v>Plan, Prepare, Draft, Review</v>
      </c>
      <c r="H139" s="219"/>
      <c r="I139" s="221" t="str">
        <f>IFERROR(VLOOKUP(BillDetail_List[[#This Row],[Expense Code]],ExpenseCodeList,2,FALSE), "")</f>
        <v/>
      </c>
      <c r="J139" s="222">
        <v>0.1</v>
      </c>
      <c r="K139" s="223">
        <f>BillDetail_List[[#This Row],[Time Claimed]]</f>
        <v>0.1</v>
      </c>
      <c r="L139" s="219" t="s">
        <v>200</v>
      </c>
      <c r="M139" s="224" t="str">
        <f>BillDetail_List[[#This Row],[FE Claimed]]</f>
        <v>ABC2</v>
      </c>
      <c r="N139" s="225">
        <f>IFERROR(VLOOKUP(BillDetail_List[[#This Row],[FE Claimed]],LTM_List[],6,FALSE),0)</f>
        <v>212</v>
      </c>
      <c r="O139" s="225">
        <f>IFERROR(VLOOKUP(BillDetail_List[[#This Row],[FE Allowed]],LTM_List[],7,FALSE),0)</f>
        <v>175</v>
      </c>
      <c r="P139" s="221" t="str">
        <f>IFERROR(VLOOKUP(BillDetail_List[[#This Row],[FE Claimed]],LTM_List[],4,FALSE),"")</f>
        <v>B</v>
      </c>
      <c r="Q139" s="221" t="str">
        <f>IFERROR(VLOOKUP(BillDetail_List[[#This Row],[FE Allowed]],LTM_List[],4,FALSE),"")</f>
        <v>B</v>
      </c>
      <c r="R139" s="226">
        <f>IFERROR(VLOOKUP(BillDetail_List[[#This Row],[Part ID]],Funding_List[],3,FALSE),"")</f>
        <v>0.2</v>
      </c>
      <c r="S139" s="227">
        <f>IFERROR(BillDetail_List[[#This Row],[Time Claimed]]*BillDetail_List[[#This Row],[FE Rate Claimed]],"")</f>
        <v>21.200000000000003</v>
      </c>
      <c r="T139" s="228">
        <f>IFERROR(BillDetail_List[[#This Row],[Time Allowed]]*BillDetail_List[[#This Row],[FE Rate Allowed]],"")</f>
        <v>17.5</v>
      </c>
      <c r="U139" s="229"/>
      <c r="V139" s="228">
        <f>BillDetail_List[[#This Row],[Disbs Claimed]]</f>
        <v>0</v>
      </c>
      <c r="W139" s="227">
        <f>IFERROR((BillDetail_List[[#This Row],[Profit Costs Claimed]]+BillDetail_List[[#This Row],[Disbs Claimed]])*BillDetail_List[[#This Row],[VAT Rate]],"")</f>
        <v>4.2400000000000011</v>
      </c>
      <c r="X139" s="228">
        <f>IFERROR(IF(_xlfn.ISFORMULA(W139),(BillDetail_List[[#This Row],[Profit Costs Allowed]]+BillDetail_List[[#This Row],[Disbs Allowed]])*BillDetail_List[[#This Row],[VAT Rate]],W139),"")</f>
        <v>3.5</v>
      </c>
      <c r="Y139" s="224"/>
      <c r="Z139" s="221" t="str">
        <f>IFERROR(VLOOKUP(BillDetail_List[[#This Row],[Finding Code]],Findings_Table[],2,FALSE), " ")</f>
        <v xml:space="preserve"> </v>
      </c>
      <c r="AA139" s="221">
        <f>IFERROR(VLOOKUP(BillDetail_List[[#This Row],[Activity Code]],ActivityCodeList,4,FALSE), " ")</f>
        <v>9</v>
      </c>
    </row>
    <row r="140" spans="1:27" ht="76.5" x14ac:dyDescent="0.2">
      <c r="A140" s="219">
        <v>139</v>
      </c>
      <c r="B140" s="219" t="s">
        <v>216</v>
      </c>
      <c r="C140" s="220">
        <v>44124</v>
      </c>
      <c r="D140" s="219" t="s">
        <v>352</v>
      </c>
      <c r="E140" s="219" t="s">
        <v>264</v>
      </c>
      <c r="F140" s="219" t="s">
        <v>122</v>
      </c>
      <c r="G140" s="221" t="str">
        <f>IFERROR(VLOOKUP(BillDetail_List[[#This Row],[Activity Code]],ActivityCodeList,2,FALSE), "")</f>
        <v>Personal Attendances</v>
      </c>
      <c r="H140" s="219"/>
      <c r="I140" s="221" t="str">
        <f>IFERROR(VLOOKUP(BillDetail_List[[#This Row],[Expense Code]],ExpenseCodeList,2,FALSE), "")</f>
        <v/>
      </c>
      <c r="J140" s="222">
        <v>0.8</v>
      </c>
      <c r="K140" s="223">
        <f>BillDetail_List[[#This Row],[Time Claimed]]</f>
        <v>0.8</v>
      </c>
      <c r="L140" s="219" t="s">
        <v>210</v>
      </c>
      <c r="M140" s="224" t="str">
        <f>BillDetail_List[[#This Row],[FE Claimed]]</f>
        <v>JKL2</v>
      </c>
      <c r="N140" s="225">
        <f>IFERROR(VLOOKUP(BillDetail_List[[#This Row],[FE Claimed]],LTM_List[],6,FALSE),0)</f>
        <v>133</v>
      </c>
      <c r="O140" s="225">
        <f>IFERROR(VLOOKUP(BillDetail_List[[#This Row],[FE Allowed]],LTM_List[],7,FALSE),0)</f>
        <v>133</v>
      </c>
      <c r="P140" s="221" t="str">
        <f>IFERROR(VLOOKUP(BillDetail_List[[#This Row],[FE Claimed]],LTM_List[],4,FALSE),"")</f>
        <v>D</v>
      </c>
      <c r="Q140" s="221" t="str">
        <f>IFERROR(VLOOKUP(BillDetail_List[[#This Row],[FE Allowed]],LTM_List[],4,FALSE),"")</f>
        <v>D</v>
      </c>
      <c r="R140" s="226">
        <f>IFERROR(VLOOKUP(BillDetail_List[[#This Row],[Part ID]],Funding_List[],3,FALSE),"")</f>
        <v>0.2</v>
      </c>
      <c r="S140" s="227">
        <f>IFERROR(BillDetail_List[[#This Row],[Time Claimed]]*BillDetail_List[[#This Row],[FE Rate Claimed]],"")</f>
        <v>106.4</v>
      </c>
      <c r="T140" s="228">
        <f>IFERROR(BillDetail_List[[#This Row],[Time Allowed]]*BillDetail_List[[#This Row],[FE Rate Allowed]],"")</f>
        <v>106.4</v>
      </c>
      <c r="U140" s="229"/>
      <c r="V140" s="228">
        <f>BillDetail_List[[#This Row],[Disbs Claimed]]</f>
        <v>0</v>
      </c>
      <c r="W140" s="227">
        <f>IFERROR((BillDetail_List[[#This Row],[Profit Costs Claimed]]+BillDetail_List[[#This Row],[Disbs Claimed]])*BillDetail_List[[#This Row],[VAT Rate]],"")</f>
        <v>21.28</v>
      </c>
      <c r="X140" s="228">
        <f>IFERROR(IF(_xlfn.ISFORMULA(W140),(BillDetail_List[[#This Row],[Profit Costs Allowed]]+BillDetail_List[[#This Row],[Disbs Allowed]])*BillDetail_List[[#This Row],[VAT Rate]],W140),"")</f>
        <v>21.28</v>
      </c>
      <c r="Y140" s="224"/>
      <c r="Z140" s="221" t="str">
        <f>IFERROR(VLOOKUP(BillDetail_List[[#This Row],[Finding Code]],Findings_Table[],2,FALSE), " ")</f>
        <v xml:space="preserve"> </v>
      </c>
      <c r="AA140" s="221">
        <f>IFERROR(VLOOKUP(BillDetail_List[[#This Row],[Activity Code]],ActivityCodeList,4,FALSE), " ")</f>
        <v>1</v>
      </c>
    </row>
    <row r="141" spans="1:27" ht="25.5" x14ac:dyDescent="0.2">
      <c r="A141" s="219">
        <v>140</v>
      </c>
      <c r="B141" s="219" t="s">
        <v>216</v>
      </c>
      <c r="C141" s="220">
        <v>44124</v>
      </c>
      <c r="D141" s="219" t="s">
        <v>271</v>
      </c>
      <c r="E141" s="219" t="s">
        <v>264</v>
      </c>
      <c r="F141" s="219" t="s">
        <v>128</v>
      </c>
      <c r="G141" s="221" t="str">
        <f>IFERROR(VLOOKUP(BillDetail_List[[#This Row],[Activity Code]],ActivityCodeList,2,FALSE), "")</f>
        <v>Billable travel and waiting time</v>
      </c>
      <c r="H141" s="219"/>
      <c r="I141" s="221" t="str">
        <f>IFERROR(VLOOKUP(BillDetail_List[[#This Row],[Expense Code]],ExpenseCodeList,2,FALSE), "")</f>
        <v/>
      </c>
      <c r="J141" s="222">
        <v>0.4</v>
      </c>
      <c r="K141" s="223">
        <f>BillDetail_List[[#This Row],[Time Claimed]]</f>
        <v>0.4</v>
      </c>
      <c r="L141" s="219" t="s">
        <v>214</v>
      </c>
      <c r="M141" s="224" t="str">
        <f>BillDetail_List[[#This Row],[FE Claimed]]</f>
        <v>IVP2</v>
      </c>
      <c r="N141" s="225">
        <f>IFERROR(VLOOKUP(BillDetail_List[[#This Row],[FE Claimed]],LTM_List[],6,FALSE),0)</f>
        <v>66.5</v>
      </c>
      <c r="O141" s="225">
        <f>IFERROR(VLOOKUP(BillDetail_List[[#This Row],[FE Allowed]],LTM_List[],7,FALSE),0)</f>
        <v>66.5</v>
      </c>
      <c r="P141" s="221" t="str">
        <f>IFERROR(VLOOKUP(BillDetail_List[[#This Row],[FE Claimed]],LTM_List[],4,FALSE),"")</f>
        <v>D</v>
      </c>
      <c r="Q141" s="221" t="str">
        <f>IFERROR(VLOOKUP(BillDetail_List[[#This Row],[FE Allowed]],LTM_List[],4,FALSE),"")</f>
        <v>D</v>
      </c>
      <c r="R141" s="226">
        <f>IFERROR(VLOOKUP(BillDetail_List[[#This Row],[Part ID]],Funding_List[],3,FALSE),"")</f>
        <v>0.2</v>
      </c>
      <c r="S141" s="227">
        <f>IFERROR(BillDetail_List[[#This Row],[Time Claimed]]*BillDetail_List[[#This Row],[FE Rate Claimed]],"")</f>
        <v>26.6</v>
      </c>
      <c r="T141" s="228">
        <f>IFERROR(BillDetail_List[[#This Row],[Time Allowed]]*BillDetail_List[[#This Row],[FE Rate Allowed]],"")</f>
        <v>26.6</v>
      </c>
      <c r="U141" s="229"/>
      <c r="V141" s="228">
        <f>BillDetail_List[[#This Row],[Disbs Claimed]]</f>
        <v>0</v>
      </c>
      <c r="W141" s="227">
        <f>IFERROR((BillDetail_List[[#This Row],[Profit Costs Claimed]]+BillDetail_List[[#This Row],[Disbs Claimed]])*BillDetail_List[[#This Row],[VAT Rate]],"")</f>
        <v>5.32</v>
      </c>
      <c r="X141" s="228">
        <f>IFERROR(IF(_xlfn.ISFORMULA(W141),(BillDetail_List[[#This Row],[Profit Costs Allowed]]+BillDetail_List[[#This Row],[Disbs Allowed]])*BillDetail_List[[#This Row],[VAT Rate]],W141),"")</f>
        <v>5.32</v>
      </c>
      <c r="Y141" s="224"/>
      <c r="Z141" s="221" t="str">
        <f>IFERROR(VLOOKUP(BillDetail_List[[#This Row],[Finding Code]],Findings_Table[],2,FALSE), " ")</f>
        <v xml:space="preserve"> </v>
      </c>
      <c r="AA141" s="221">
        <f>IFERROR(VLOOKUP(BillDetail_List[[#This Row],[Activity Code]],ActivityCodeList,4,FALSE), " ")</f>
        <v>7</v>
      </c>
    </row>
    <row r="142" spans="1:27" ht="25.5" x14ac:dyDescent="0.2">
      <c r="A142" s="219">
        <v>141</v>
      </c>
      <c r="B142" s="219" t="s">
        <v>216</v>
      </c>
      <c r="C142" s="220">
        <v>44125</v>
      </c>
      <c r="D142" s="219" t="s">
        <v>353</v>
      </c>
      <c r="E142" s="219" t="s">
        <v>230</v>
      </c>
      <c r="F142" s="219" t="s">
        <v>34</v>
      </c>
      <c r="G142" s="221" t="str">
        <f>IFERROR(VLOOKUP(BillDetail_List[[#This Row],[Activity Code]],ActivityCodeList,2,FALSE), "")</f>
        <v>Arranging electronic payment</v>
      </c>
      <c r="H142" s="219"/>
      <c r="I142" s="221" t="str">
        <f>IFERROR(VLOOKUP(BillDetail_List[[#This Row],[Expense Code]],ExpenseCodeList,2,FALSE), "")</f>
        <v/>
      </c>
      <c r="J142" s="222">
        <v>0.05</v>
      </c>
      <c r="K142" s="223">
        <f>BillDetail_List[[#This Row],[Time Claimed]]</f>
        <v>0.05</v>
      </c>
      <c r="L142" s="219" t="s">
        <v>210</v>
      </c>
      <c r="M142" s="224" t="str">
        <f>BillDetail_List[[#This Row],[FE Claimed]]</f>
        <v>JKL2</v>
      </c>
      <c r="N142" s="225">
        <f>IFERROR(VLOOKUP(BillDetail_List[[#This Row],[FE Claimed]],LTM_List[],6,FALSE),0)</f>
        <v>133</v>
      </c>
      <c r="O142" s="225">
        <f>IFERROR(VLOOKUP(BillDetail_List[[#This Row],[FE Allowed]],LTM_List[],7,FALSE),0)</f>
        <v>133</v>
      </c>
      <c r="P142" s="221" t="str">
        <f>IFERROR(VLOOKUP(BillDetail_List[[#This Row],[FE Claimed]],LTM_List[],4,FALSE),"")</f>
        <v>D</v>
      </c>
      <c r="Q142" s="221" t="str">
        <f>IFERROR(VLOOKUP(BillDetail_List[[#This Row],[FE Allowed]],LTM_List[],4,FALSE),"")</f>
        <v>D</v>
      </c>
      <c r="R142" s="226">
        <f>IFERROR(VLOOKUP(BillDetail_List[[#This Row],[Part ID]],Funding_List[],3,FALSE),"")</f>
        <v>0.2</v>
      </c>
      <c r="S142" s="227">
        <f>IFERROR(BillDetail_List[[#This Row],[Time Claimed]]*BillDetail_List[[#This Row],[FE Rate Claimed]],"")</f>
        <v>6.65</v>
      </c>
      <c r="T142" s="228">
        <f>IFERROR(BillDetail_List[[#This Row],[Time Allowed]]*BillDetail_List[[#This Row],[FE Rate Allowed]],"")</f>
        <v>6.65</v>
      </c>
      <c r="U142" s="229"/>
      <c r="V142" s="228">
        <f>BillDetail_List[[#This Row],[Disbs Claimed]]</f>
        <v>0</v>
      </c>
      <c r="W142" s="227">
        <f>IFERROR((BillDetail_List[[#This Row],[Profit Costs Claimed]]+BillDetail_List[[#This Row],[Disbs Claimed]])*BillDetail_List[[#This Row],[VAT Rate]],"")</f>
        <v>1.33</v>
      </c>
      <c r="X142" s="228">
        <f>IFERROR(IF(_xlfn.ISFORMULA(W142),(BillDetail_List[[#This Row],[Profit Costs Allowed]]+BillDetail_List[[#This Row],[Disbs Allowed]])*BillDetail_List[[#This Row],[VAT Rate]],W142),"")</f>
        <v>1.33</v>
      </c>
      <c r="Y142" s="224"/>
      <c r="Z142" s="221" t="str">
        <f>IFERROR(VLOOKUP(BillDetail_List[[#This Row],[Finding Code]],Findings_Table[],2,FALSE), " ")</f>
        <v xml:space="preserve"> </v>
      </c>
      <c r="AA142" s="221">
        <f>IFERROR(VLOOKUP(BillDetail_List[[#This Row],[Activity Code]],ActivityCodeList,4,FALSE), " ")</f>
        <v>10</v>
      </c>
    </row>
    <row r="143" spans="1:27" ht="25.5" x14ac:dyDescent="0.2">
      <c r="A143" s="219">
        <v>142</v>
      </c>
      <c r="B143" s="219" t="s">
        <v>216</v>
      </c>
      <c r="C143" s="220">
        <v>44125</v>
      </c>
      <c r="D143" s="219" t="s">
        <v>354</v>
      </c>
      <c r="E143" s="219"/>
      <c r="F143" s="219" t="s">
        <v>130</v>
      </c>
      <c r="G143" s="221" t="str">
        <f>IFERROR(VLOOKUP(BillDetail_List[[#This Row],[Activity Code]],ActivityCodeList,2,FALSE), "")</f>
        <v>Plan, Prepare, Draft, Review</v>
      </c>
      <c r="H143" s="219"/>
      <c r="I143" s="221" t="str">
        <f>IFERROR(VLOOKUP(BillDetail_List[[#This Row],[Expense Code]],ExpenseCodeList,2,FALSE), "")</f>
        <v/>
      </c>
      <c r="J143" s="222">
        <v>0.1</v>
      </c>
      <c r="K143" s="223">
        <f>BillDetail_List[[#This Row],[Time Claimed]]</f>
        <v>0.1</v>
      </c>
      <c r="L143" s="219" t="s">
        <v>210</v>
      </c>
      <c r="M143" s="224" t="str">
        <f>BillDetail_List[[#This Row],[FE Claimed]]</f>
        <v>JKL2</v>
      </c>
      <c r="N143" s="225">
        <f>IFERROR(VLOOKUP(BillDetail_List[[#This Row],[FE Claimed]],LTM_List[],6,FALSE),0)</f>
        <v>133</v>
      </c>
      <c r="O143" s="225">
        <f>IFERROR(VLOOKUP(BillDetail_List[[#This Row],[FE Allowed]],LTM_List[],7,FALSE),0)</f>
        <v>133</v>
      </c>
      <c r="P143" s="221" t="str">
        <f>IFERROR(VLOOKUP(BillDetail_List[[#This Row],[FE Claimed]],LTM_List[],4,FALSE),"")</f>
        <v>D</v>
      </c>
      <c r="Q143" s="221" t="str">
        <f>IFERROR(VLOOKUP(BillDetail_List[[#This Row],[FE Allowed]],LTM_List[],4,FALSE),"")</f>
        <v>D</v>
      </c>
      <c r="R143" s="226">
        <f>IFERROR(VLOOKUP(BillDetail_List[[#This Row],[Part ID]],Funding_List[],3,FALSE),"")</f>
        <v>0.2</v>
      </c>
      <c r="S143" s="227">
        <f>IFERROR(BillDetail_List[[#This Row],[Time Claimed]]*BillDetail_List[[#This Row],[FE Rate Claimed]],"")</f>
        <v>13.3</v>
      </c>
      <c r="T143" s="228">
        <f>IFERROR(BillDetail_List[[#This Row],[Time Allowed]]*BillDetail_List[[#This Row],[FE Rate Allowed]],"")</f>
        <v>13.3</v>
      </c>
      <c r="U143" s="229"/>
      <c r="V143" s="228">
        <f>BillDetail_List[[#This Row],[Disbs Claimed]]</f>
        <v>0</v>
      </c>
      <c r="W143" s="227">
        <f>IFERROR((BillDetail_List[[#This Row],[Profit Costs Claimed]]+BillDetail_List[[#This Row],[Disbs Claimed]])*BillDetail_List[[#This Row],[VAT Rate]],"")</f>
        <v>2.66</v>
      </c>
      <c r="X143" s="228">
        <f>IFERROR(IF(_xlfn.ISFORMULA(W143),(BillDetail_List[[#This Row],[Profit Costs Allowed]]+BillDetail_List[[#This Row],[Disbs Allowed]])*BillDetail_List[[#This Row],[VAT Rate]],W143),"")</f>
        <v>2.66</v>
      </c>
      <c r="Y143" s="224"/>
      <c r="Z143" s="221" t="str">
        <f>IFERROR(VLOOKUP(BillDetail_List[[#This Row],[Finding Code]],Findings_Table[],2,FALSE), " ")</f>
        <v xml:space="preserve"> </v>
      </c>
      <c r="AA143" s="221">
        <f>IFERROR(VLOOKUP(BillDetail_List[[#This Row],[Activity Code]],ActivityCodeList,4,FALSE), " ")</f>
        <v>9</v>
      </c>
    </row>
    <row r="144" spans="1:27" ht="25.5" x14ac:dyDescent="0.2">
      <c r="A144" s="219">
        <v>143</v>
      </c>
      <c r="B144" s="219" t="s">
        <v>216</v>
      </c>
      <c r="C144" s="220">
        <v>44125</v>
      </c>
      <c r="D144" s="219" t="s">
        <v>355</v>
      </c>
      <c r="E144" s="219"/>
      <c r="F144" s="219" t="s">
        <v>130</v>
      </c>
      <c r="G144" s="221" t="str">
        <f>IFERROR(VLOOKUP(BillDetail_List[[#This Row],[Activity Code]],ActivityCodeList,2,FALSE), "")</f>
        <v>Plan, Prepare, Draft, Review</v>
      </c>
      <c r="H144" s="219"/>
      <c r="I144" s="221" t="str">
        <f>IFERROR(VLOOKUP(BillDetail_List[[#This Row],[Expense Code]],ExpenseCodeList,2,FALSE), "")</f>
        <v/>
      </c>
      <c r="J144" s="222">
        <v>0.1</v>
      </c>
      <c r="K144" s="223">
        <f>BillDetail_List[[#This Row],[Time Claimed]]</f>
        <v>0.1</v>
      </c>
      <c r="L144" s="219" t="s">
        <v>210</v>
      </c>
      <c r="M144" s="224" t="str">
        <f>BillDetail_List[[#This Row],[FE Claimed]]</f>
        <v>JKL2</v>
      </c>
      <c r="N144" s="225">
        <f>IFERROR(VLOOKUP(BillDetail_List[[#This Row],[FE Claimed]],LTM_List[],6,FALSE),0)</f>
        <v>133</v>
      </c>
      <c r="O144" s="225">
        <f>IFERROR(VLOOKUP(BillDetail_List[[#This Row],[FE Allowed]],LTM_List[],7,FALSE),0)</f>
        <v>133</v>
      </c>
      <c r="P144" s="221" t="str">
        <f>IFERROR(VLOOKUP(BillDetail_List[[#This Row],[FE Claimed]],LTM_List[],4,FALSE),"")</f>
        <v>D</v>
      </c>
      <c r="Q144" s="221" t="str">
        <f>IFERROR(VLOOKUP(BillDetail_List[[#This Row],[FE Allowed]],LTM_List[],4,FALSE),"")</f>
        <v>D</v>
      </c>
      <c r="R144" s="226">
        <f>IFERROR(VLOOKUP(BillDetail_List[[#This Row],[Part ID]],Funding_List[],3,FALSE),"")</f>
        <v>0.2</v>
      </c>
      <c r="S144" s="227">
        <f>IFERROR(BillDetail_List[[#This Row],[Time Claimed]]*BillDetail_List[[#This Row],[FE Rate Claimed]],"")</f>
        <v>13.3</v>
      </c>
      <c r="T144" s="228">
        <f>IFERROR(BillDetail_List[[#This Row],[Time Allowed]]*BillDetail_List[[#This Row],[FE Rate Allowed]],"")</f>
        <v>13.3</v>
      </c>
      <c r="U144" s="229"/>
      <c r="V144" s="228">
        <f>BillDetail_List[[#This Row],[Disbs Claimed]]</f>
        <v>0</v>
      </c>
      <c r="W144" s="227">
        <f>IFERROR((BillDetail_List[[#This Row],[Profit Costs Claimed]]+BillDetail_List[[#This Row],[Disbs Claimed]])*BillDetail_List[[#This Row],[VAT Rate]],"")</f>
        <v>2.66</v>
      </c>
      <c r="X144" s="228">
        <f>IFERROR(IF(_xlfn.ISFORMULA(W144),(BillDetail_List[[#This Row],[Profit Costs Allowed]]+BillDetail_List[[#This Row],[Disbs Allowed]])*BillDetail_List[[#This Row],[VAT Rate]],W144),"")</f>
        <v>2.66</v>
      </c>
      <c r="Y144" s="224"/>
      <c r="Z144" s="221" t="str">
        <f>IFERROR(VLOOKUP(BillDetail_List[[#This Row],[Finding Code]],Findings_Table[],2,FALSE), " ")</f>
        <v xml:space="preserve"> </v>
      </c>
      <c r="AA144" s="221">
        <f>IFERROR(VLOOKUP(BillDetail_List[[#This Row],[Activity Code]],ActivityCodeList,4,FALSE), " ")</f>
        <v>9</v>
      </c>
    </row>
    <row r="145" spans="1:27" ht="25.5" x14ac:dyDescent="0.2">
      <c r="A145" s="219">
        <v>144</v>
      </c>
      <c r="B145" s="219" t="s">
        <v>216</v>
      </c>
      <c r="C145" s="220">
        <v>44125</v>
      </c>
      <c r="D145" s="219" t="s">
        <v>356</v>
      </c>
      <c r="E145" s="219"/>
      <c r="F145" s="219" t="s">
        <v>130</v>
      </c>
      <c r="G145" s="221" t="str">
        <f>IFERROR(VLOOKUP(BillDetail_List[[#This Row],[Activity Code]],ActivityCodeList,2,FALSE), "")</f>
        <v>Plan, Prepare, Draft, Review</v>
      </c>
      <c r="H145" s="219"/>
      <c r="I145" s="221" t="str">
        <f>IFERROR(VLOOKUP(BillDetail_List[[#This Row],[Expense Code]],ExpenseCodeList,2,FALSE), "")</f>
        <v/>
      </c>
      <c r="J145" s="222">
        <v>0.1</v>
      </c>
      <c r="K145" s="223">
        <v>0</v>
      </c>
      <c r="L145" s="219" t="s">
        <v>210</v>
      </c>
      <c r="M145" s="224" t="str">
        <f>BillDetail_List[[#This Row],[FE Claimed]]</f>
        <v>JKL2</v>
      </c>
      <c r="N145" s="225">
        <f>IFERROR(VLOOKUP(BillDetail_List[[#This Row],[FE Claimed]],LTM_List[],6,FALSE),0)</f>
        <v>133</v>
      </c>
      <c r="O145" s="225">
        <f>IFERROR(VLOOKUP(BillDetail_List[[#This Row],[FE Allowed]],LTM_List[],7,FALSE),0)</f>
        <v>133</v>
      </c>
      <c r="P145" s="221" t="str">
        <f>IFERROR(VLOOKUP(BillDetail_List[[#This Row],[FE Claimed]],LTM_List[],4,FALSE),"")</f>
        <v>D</v>
      </c>
      <c r="Q145" s="221" t="str">
        <f>IFERROR(VLOOKUP(BillDetail_List[[#This Row],[FE Allowed]],LTM_List[],4,FALSE),"")</f>
        <v>D</v>
      </c>
      <c r="R145" s="226">
        <f>IFERROR(VLOOKUP(BillDetail_List[[#This Row],[Part ID]],Funding_List[],3,FALSE),"")</f>
        <v>0.2</v>
      </c>
      <c r="S145" s="227">
        <f>IFERROR(BillDetail_List[[#This Row],[Time Claimed]]*BillDetail_List[[#This Row],[FE Rate Claimed]],"")</f>
        <v>13.3</v>
      </c>
      <c r="T145" s="228">
        <f>IFERROR(BillDetail_List[[#This Row],[Time Allowed]]*BillDetail_List[[#This Row],[FE Rate Allowed]],"")</f>
        <v>0</v>
      </c>
      <c r="U145" s="229"/>
      <c r="V145" s="228">
        <f>BillDetail_List[[#This Row],[Disbs Claimed]]</f>
        <v>0</v>
      </c>
      <c r="W145" s="227">
        <f>IFERROR((BillDetail_List[[#This Row],[Profit Costs Claimed]]+BillDetail_List[[#This Row],[Disbs Claimed]])*BillDetail_List[[#This Row],[VAT Rate]],"")</f>
        <v>2.66</v>
      </c>
      <c r="X145" s="228">
        <f>IFERROR(IF(_xlfn.ISFORMULA(W145),(BillDetail_List[[#This Row],[Profit Costs Allowed]]+BillDetail_List[[#This Row],[Disbs Allowed]])*BillDetail_List[[#This Row],[VAT Rate]],W145),"")</f>
        <v>0</v>
      </c>
      <c r="Y145" s="224" t="s">
        <v>488</v>
      </c>
      <c r="Z145" s="221" t="str">
        <f>IFERROR(VLOOKUP(BillDetail_List[[#This Row],[Finding Code]],Findings_Table[],2,FALSE), " ")</f>
        <v>Incoming correspondence – disallowed</v>
      </c>
      <c r="AA145" s="221">
        <f>IFERROR(VLOOKUP(BillDetail_List[[#This Row],[Activity Code]],ActivityCodeList,4,FALSE), " ")</f>
        <v>9</v>
      </c>
    </row>
    <row r="146" spans="1:27" ht="25.5" x14ac:dyDescent="0.2">
      <c r="A146" s="219">
        <v>145</v>
      </c>
      <c r="B146" s="219" t="s">
        <v>216</v>
      </c>
      <c r="C146" s="220">
        <v>44125</v>
      </c>
      <c r="D146" s="219" t="s">
        <v>357</v>
      </c>
      <c r="E146" s="219"/>
      <c r="F146" s="219" t="s">
        <v>130</v>
      </c>
      <c r="G146" s="221" t="str">
        <f>IFERROR(VLOOKUP(BillDetail_List[[#This Row],[Activity Code]],ActivityCodeList,2,FALSE), "")</f>
        <v>Plan, Prepare, Draft, Review</v>
      </c>
      <c r="H146" s="219"/>
      <c r="I146" s="221" t="str">
        <f>IFERROR(VLOOKUP(BillDetail_List[[#This Row],[Expense Code]],ExpenseCodeList,2,FALSE), "")</f>
        <v/>
      </c>
      <c r="J146" s="222">
        <v>0.1</v>
      </c>
      <c r="K146" s="223">
        <f>BillDetail_List[[#This Row],[Time Claimed]]</f>
        <v>0.1</v>
      </c>
      <c r="L146" s="219" t="s">
        <v>210</v>
      </c>
      <c r="M146" s="224" t="str">
        <f>BillDetail_List[[#This Row],[FE Claimed]]</f>
        <v>JKL2</v>
      </c>
      <c r="N146" s="225">
        <f>IFERROR(VLOOKUP(BillDetail_List[[#This Row],[FE Claimed]],LTM_List[],6,FALSE),0)</f>
        <v>133</v>
      </c>
      <c r="O146" s="225">
        <f>IFERROR(VLOOKUP(BillDetail_List[[#This Row],[FE Allowed]],LTM_List[],7,FALSE),0)</f>
        <v>133</v>
      </c>
      <c r="P146" s="221" t="str">
        <f>IFERROR(VLOOKUP(BillDetail_List[[#This Row],[FE Claimed]],LTM_List[],4,FALSE),"")</f>
        <v>D</v>
      </c>
      <c r="Q146" s="221" t="str">
        <f>IFERROR(VLOOKUP(BillDetail_List[[#This Row],[FE Allowed]],LTM_List[],4,FALSE),"")</f>
        <v>D</v>
      </c>
      <c r="R146" s="226">
        <f>IFERROR(VLOOKUP(BillDetail_List[[#This Row],[Part ID]],Funding_List[],3,FALSE),"")</f>
        <v>0.2</v>
      </c>
      <c r="S146" s="227">
        <f>IFERROR(BillDetail_List[[#This Row],[Time Claimed]]*BillDetail_List[[#This Row],[FE Rate Claimed]],"")</f>
        <v>13.3</v>
      </c>
      <c r="T146" s="228">
        <f>IFERROR(BillDetail_List[[#This Row],[Time Allowed]]*BillDetail_List[[#This Row],[FE Rate Allowed]],"")</f>
        <v>13.3</v>
      </c>
      <c r="U146" s="229"/>
      <c r="V146" s="228">
        <f>BillDetail_List[[#This Row],[Disbs Claimed]]</f>
        <v>0</v>
      </c>
      <c r="W146" s="227">
        <f>IFERROR((BillDetail_List[[#This Row],[Profit Costs Claimed]]+BillDetail_List[[#This Row],[Disbs Claimed]])*BillDetail_List[[#This Row],[VAT Rate]],"")</f>
        <v>2.66</v>
      </c>
      <c r="X146" s="228">
        <f>IFERROR(IF(_xlfn.ISFORMULA(W146),(BillDetail_List[[#This Row],[Profit Costs Allowed]]+BillDetail_List[[#This Row],[Disbs Allowed]])*BillDetail_List[[#This Row],[VAT Rate]],W146),"")</f>
        <v>2.66</v>
      </c>
      <c r="Y146" s="224"/>
      <c r="Z146" s="221" t="str">
        <f>IFERROR(VLOOKUP(BillDetail_List[[#This Row],[Finding Code]],Findings_Table[],2,FALSE), " ")</f>
        <v xml:space="preserve"> </v>
      </c>
      <c r="AA146" s="221">
        <f>IFERROR(VLOOKUP(BillDetail_List[[#This Row],[Activity Code]],ActivityCodeList,4,FALSE), " ")</f>
        <v>9</v>
      </c>
    </row>
    <row r="147" spans="1:27" ht="38.25" x14ac:dyDescent="0.2">
      <c r="A147" s="219">
        <v>146</v>
      </c>
      <c r="B147" s="219" t="s">
        <v>216</v>
      </c>
      <c r="C147" s="220">
        <v>44125</v>
      </c>
      <c r="D147" s="219" t="s">
        <v>358</v>
      </c>
      <c r="E147" s="219"/>
      <c r="F147" s="219" t="s">
        <v>130</v>
      </c>
      <c r="G147" s="221" t="str">
        <f>IFERROR(VLOOKUP(BillDetail_List[[#This Row],[Activity Code]],ActivityCodeList,2,FALSE), "")</f>
        <v>Plan, Prepare, Draft, Review</v>
      </c>
      <c r="H147" s="219"/>
      <c r="I147" s="221" t="str">
        <f>IFERROR(VLOOKUP(BillDetail_List[[#This Row],[Expense Code]],ExpenseCodeList,2,FALSE), "")</f>
        <v/>
      </c>
      <c r="J147" s="222">
        <v>0.1</v>
      </c>
      <c r="K147" s="223">
        <f>BillDetail_List[[#This Row],[Time Claimed]]</f>
        <v>0.1</v>
      </c>
      <c r="L147" s="219" t="s">
        <v>210</v>
      </c>
      <c r="M147" s="224" t="str">
        <f>BillDetail_List[[#This Row],[FE Claimed]]</f>
        <v>JKL2</v>
      </c>
      <c r="N147" s="225">
        <f>IFERROR(VLOOKUP(BillDetail_List[[#This Row],[FE Claimed]],LTM_List[],6,FALSE),0)</f>
        <v>133</v>
      </c>
      <c r="O147" s="225">
        <f>IFERROR(VLOOKUP(BillDetail_List[[#This Row],[FE Allowed]],LTM_List[],7,FALSE),0)</f>
        <v>133</v>
      </c>
      <c r="P147" s="221" t="str">
        <f>IFERROR(VLOOKUP(BillDetail_List[[#This Row],[FE Claimed]],LTM_List[],4,FALSE),"")</f>
        <v>D</v>
      </c>
      <c r="Q147" s="221" t="str">
        <f>IFERROR(VLOOKUP(BillDetail_List[[#This Row],[FE Allowed]],LTM_List[],4,FALSE),"")</f>
        <v>D</v>
      </c>
      <c r="R147" s="226">
        <f>IFERROR(VLOOKUP(BillDetail_List[[#This Row],[Part ID]],Funding_List[],3,FALSE),"")</f>
        <v>0.2</v>
      </c>
      <c r="S147" s="227">
        <f>IFERROR(BillDetail_List[[#This Row],[Time Claimed]]*BillDetail_List[[#This Row],[FE Rate Claimed]],"")</f>
        <v>13.3</v>
      </c>
      <c r="T147" s="228">
        <f>IFERROR(BillDetail_List[[#This Row],[Time Allowed]]*BillDetail_List[[#This Row],[FE Rate Allowed]],"")</f>
        <v>13.3</v>
      </c>
      <c r="U147" s="229"/>
      <c r="V147" s="228">
        <f>BillDetail_List[[#This Row],[Disbs Claimed]]</f>
        <v>0</v>
      </c>
      <c r="W147" s="227">
        <f>IFERROR((BillDetail_List[[#This Row],[Profit Costs Claimed]]+BillDetail_List[[#This Row],[Disbs Claimed]])*BillDetail_List[[#This Row],[VAT Rate]],"")</f>
        <v>2.66</v>
      </c>
      <c r="X147" s="228">
        <f>IFERROR(IF(_xlfn.ISFORMULA(W147),(BillDetail_List[[#This Row],[Profit Costs Allowed]]+BillDetail_List[[#This Row],[Disbs Allowed]])*BillDetail_List[[#This Row],[VAT Rate]],W147),"")</f>
        <v>2.66</v>
      </c>
      <c r="Y147" s="224"/>
      <c r="Z147" s="221" t="str">
        <f>IFERROR(VLOOKUP(BillDetail_List[[#This Row],[Finding Code]],Findings_Table[],2,FALSE), " ")</f>
        <v xml:space="preserve"> </v>
      </c>
      <c r="AA147" s="221">
        <f>IFERROR(VLOOKUP(BillDetail_List[[#This Row],[Activity Code]],ActivityCodeList,4,FALSE), " ")</f>
        <v>9</v>
      </c>
    </row>
    <row r="148" spans="1:27" ht="25.5" x14ac:dyDescent="0.2">
      <c r="A148" s="219">
        <v>147</v>
      </c>
      <c r="B148" s="219" t="s">
        <v>216</v>
      </c>
      <c r="C148" s="220">
        <v>44126</v>
      </c>
      <c r="D148" s="219" t="s">
        <v>359</v>
      </c>
      <c r="E148" s="219"/>
      <c r="F148" s="219" t="s">
        <v>130</v>
      </c>
      <c r="G148" s="221" t="str">
        <f>IFERROR(VLOOKUP(BillDetail_List[[#This Row],[Activity Code]],ActivityCodeList,2,FALSE), "")</f>
        <v>Plan, Prepare, Draft, Review</v>
      </c>
      <c r="H148" s="219"/>
      <c r="I148" s="221" t="str">
        <f>IFERROR(VLOOKUP(BillDetail_List[[#This Row],[Expense Code]],ExpenseCodeList,2,FALSE), "")</f>
        <v/>
      </c>
      <c r="J148" s="222">
        <v>0.1</v>
      </c>
      <c r="K148" s="223">
        <f>BillDetail_List[[#This Row],[Time Claimed]]</f>
        <v>0.1</v>
      </c>
      <c r="L148" s="219" t="s">
        <v>210</v>
      </c>
      <c r="M148" s="224" t="str">
        <f>BillDetail_List[[#This Row],[FE Claimed]]</f>
        <v>JKL2</v>
      </c>
      <c r="N148" s="225">
        <f>IFERROR(VLOOKUP(BillDetail_List[[#This Row],[FE Claimed]],LTM_List[],6,FALSE),0)</f>
        <v>133</v>
      </c>
      <c r="O148" s="225">
        <f>IFERROR(VLOOKUP(BillDetail_List[[#This Row],[FE Allowed]],LTM_List[],7,FALSE),0)</f>
        <v>133</v>
      </c>
      <c r="P148" s="221" t="str">
        <f>IFERROR(VLOOKUP(BillDetail_List[[#This Row],[FE Claimed]],LTM_List[],4,FALSE),"")</f>
        <v>D</v>
      </c>
      <c r="Q148" s="221" t="str">
        <f>IFERROR(VLOOKUP(BillDetail_List[[#This Row],[FE Allowed]],LTM_List[],4,FALSE),"")</f>
        <v>D</v>
      </c>
      <c r="R148" s="226">
        <f>IFERROR(VLOOKUP(BillDetail_List[[#This Row],[Part ID]],Funding_List[],3,FALSE),"")</f>
        <v>0.2</v>
      </c>
      <c r="S148" s="227">
        <f>IFERROR(BillDetail_List[[#This Row],[Time Claimed]]*BillDetail_List[[#This Row],[FE Rate Claimed]],"")</f>
        <v>13.3</v>
      </c>
      <c r="T148" s="228">
        <f>IFERROR(BillDetail_List[[#This Row],[Time Allowed]]*BillDetail_List[[#This Row],[FE Rate Allowed]],"")</f>
        <v>13.3</v>
      </c>
      <c r="U148" s="229"/>
      <c r="V148" s="228">
        <f>BillDetail_List[[#This Row],[Disbs Claimed]]</f>
        <v>0</v>
      </c>
      <c r="W148" s="227">
        <f>IFERROR((BillDetail_List[[#This Row],[Profit Costs Claimed]]+BillDetail_List[[#This Row],[Disbs Claimed]])*BillDetail_List[[#This Row],[VAT Rate]],"")</f>
        <v>2.66</v>
      </c>
      <c r="X148" s="228">
        <f>IFERROR(IF(_xlfn.ISFORMULA(W148),(BillDetail_List[[#This Row],[Profit Costs Allowed]]+BillDetail_List[[#This Row],[Disbs Allowed]])*BillDetail_List[[#This Row],[VAT Rate]],W148),"")</f>
        <v>2.66</v>
      </c>
      <c r="Y148" s="224"/>
      <c r="Z148" s="221" t="str">
        <f>IFERROR(VLOOKUP(BillDetail_List[[#This Row],[Finding Code]],Findings_Table[],2,FALSE), " ")</f>
        <v xml:space="preserve"> </v>
      </c>
      <c r="AA148" s="221">
        <f>IFERROR(VLOOKUP(BillDetail_List[[#This Row],[Activity Code]],ActivityCodeList,4,FALSE), " ")</f>
        <v>9</v>
      </c>
    </row>
    <row r="149" spans="1:27" ht="25.5" x14ac:dyDescent="0.2">
      <c r="A149" s="219">
        <v>148</v>
      </c>
      <c r="B149" s="219" t="s">
        <v>216</v>
      </c>
      <c r="C149" s="220">
        <v>44126</v>
      </c>
      <c r="D149" s="219" t="s">
        <v>360</v>
      </c>
      <c r="E149" s="219"/>
      <c r="F149" s="219" t="s">
        <v>130</v>
      </c>
      <c r="G149" s="221" t="str">
        <f>IFERROR(VLOOKUP(BillDetail_List[[#This Row],[Activity Code]],ActivityCodeList,2,FALSE), "")</f>
        <v>Plan, Prepare, Draft, Review</v>
      </c>
      <c r="H149" s="219"/>
      <c r="I149" s="221" t="str">
        <f>IFERROR(VLOOKUP(BillDetail_List[[#This Row],[Expense Code]],ExpenseCodeList,2,FALSE), "")</f>
        <v/>
      </c>
      <c r="J149" s="222">
        <v>0.1</v>
      </c>
      <c r="K149" s="223">
        <f>BillDetail_List[[#This Row],[Time Claimed]]</f>
        <v>0.1</v>
      </c>
      <c r="L149" s="219" t="s">
        <v>210</v>
      </c>
      <c r="M149" s="224" t="str">
        <f>BillDetail_List[[#This Row],[FE Claimed]]</f>
        <v>JKL2</v>
      </c>
      <c r="N149" s="225">
        <f>IFERROR(VLOOKUP(BillDetail_List[[#This Row],[FE Claimed]],LTM_List[],6,FALSE),0)</f>
        <v>133</v>
      </c>
      <c r="O149" s="225">
        <f>IFERROR(VLOOKUP(BillDetail_List[[#This Row],[FE Allowed]],LTM_List[],7,FALSE),0)</f>
        <v>133</v>
      </c>
      <c r="P149" s="221" t="str">
        <f>IFERROR(VLOOKUP(BillDetail_List[[#This Row],[FE Claimed]],LTM_List[],4,FALSE),"")</f>
        <v>D</v>
      </c>
      <c r="Q149" s="221" t="str">
        <f>IFERROR(VLOOKUP(BillDetail_List[[#This Row],[FE Allowed]],LTM_List[],4,FALSE),"")</f>
        <v>D</v>
      </c>
      <c r="R149" s="226">
        <f>IFERROR(VLOOKUP(BillDetail_List[[#This Row],[Part ID]],Funding_List[],3,FALSE),"")</f>
        <v>0.2</v>
      </c>
      <c r="S149" s="227">
        <f>IFERROR(BillDetail_List[[#This Row],[Time Claimed]]*BillDetail_List[[#This Row],[FE Rate Claimed]],"")</f>
        <v>13.3</v>
      </c>
      <c r="T149" s="228">
        <f>IFERROR(BillDetail_List[[#This Row],[Time Allowed]]*BillDetail_List[[#This Row],[FE Rate Allowed]],"")</f>
        <v>13.3</v>
      </c>
      <c r="U149" s="229"/>
      <c r="V149" s="228">
        <f>BillDetail_List[[#This Row],[Disbs Claimed]]</f>
        <v>0</v>
      </c>
      <c r="W149" s="227">
        <f>IFERROR((BillDetail_List[[#This Row],[Profit Costs Claimed]]+BillDetail_List[[#This Row],[Disbs Claimed]])*BillDetail_List[[#This Row],[VAT Rate]],"")</f>
        <v>2.66</v>
      </c>
      <c r="X149" s="228">
        <f>IFERROR(IF(_xlfn.ISFORMULA(W149),(BillDetail_List[[#This Row],[Profit Costs Allowed]]+BillDetail_List[[#This Row],[Disbs Allowed]])*BillDetail_List[[#This Row],[VAT Rate]],W149),"")</f>
        <v>2.66</v>
      </c>
      <c r="Y149" s="224"/>
      <c r="Z149" s="221" t="str">
        <f>IFERROR(VLOOKUP(BillDetail_List[[#This Row],[Finding Code]],Findings_Table[],2,FALSE), " ")</f>
        <v xml:space="preserve"> </v>
      </c>
      <c r="AA149" s="221">
        <f>IFERROR(VLOOKUP(BillDetail_List[[#This Row],[Activity Code]],ActivityCodeList,4,FALSE), " ")</f>
        <v>9</v>
      </c>
    </row>
    <row r="150" spans="1:27" ht="25.5" x14ac:dyDescent="0.2">
      <c r="A150" s="219">
        <v>149</v>
      </c>
      <c r="B150" s="219" t="s">
        <v>216</v>
      </c>
      <c r="C150" s="220">
        <v>44126</v>
      </c>
      <c r="D150" s="219" t="s">
        <v>361</v>
      </c>
      <c r="E150" s="219"/>
      <c r="F150" s="219" t="s">
        <v>130</v>
      </c>
      <c r="G150" s="221" t="str">
        <f>IFERROR(VLOOKUP(BillDetail_List[[#This Row],[Activity Code]],ActivityCodeList,2,FALSE), "")</f>
        <v>Plan, Prepare, Draft, Review</v>
      </c>
      <c r="H150" s="219"/>
      <c r="I150" s="221" t="str">
        <f>IFERROR(VLOOKUP(BillDetail_List[[#This Row],[Expense Code]],ExpenseCodeList,2,FALSE), "")</f>
        <v/>
      </c>
      <c r="J150" s="222">
        <v>0.1</v>
      </c>
      <c r="K150" s="223">
        <f>BillDetail_List[[#This Row],[Time Claimed]]</f>
        <v>0.1</v>
      </c>
      <c r="L150" s="219" t="s">
        <v>210</v>
      </c>
      <c r="M150" s="224" t="str">
        <f>BillDetail_List[[#This Row],[FE Claimed]]</f>
        <v>JKL2</v>
      </c>
      <c r="N150" s="225">
        <f>IFERROR(VLOOKUP(BillDetail_List[[#This Row],[FE Claimed]],LTM_List[],6,FALSE),0)</f>
        <v>133</v>
      </c>
      <c r="O150" s="225">
        <f>IFERROR(VLOOKUP(BillDetail_List[[#This Row],[FE Allowed]],LTM_List[],7,FALSE),0)</f>
        <v>133</v>
      </c>
      <c r="P150" s="221" t="str">
        <f>IFERROR(VLOOKUP(BillDetail_List[[#This Row],[FE Claimed]],LTM_List[],4,FALSE),"")</f>
        <v>D</v>
      </c>
      <c r="Q150" s="221" t="str">
        <f>IFERROR(VLOOKUP(BillDetail_List[[#This Row],[FE Allowed]],LTM_List[],4,FALSE),"")</f>
        <v>D</v>
      </c>
      <c r="R150" s="226">
        <f>IFERROR(VLOOKUP(BillDetail_List[[#This Row],[Part ID]],Funding_List[],3,FALSE),"")</f>
        <v>0.2</v>
      </c>
      <c r="S150" s="227">
        <f>IFERROR(BillDetail_List[[#This Row],[Time Claimed]]*BillDetail_List[[#This Row],[FE Rate Claimed]],"")</f>
        <v>13.3</v>
      </c>
      <c r="T150" s="228">
        <f>IFERROR(BillDetail_List[[#This Row],[Time Allowed]]*BillDetail_List[[#This Row],[FE Rate Allowed]],"")</f>
        <v>13.3</v>
      </c>
      <c r="U150" s="229"/>
      <c r="V150" s="228">
        <f>BillDetail_List[[#This Row],[Disbs Claimed]]</f>
        <v>0</v>
      </c>
      <c r="W150" s="227">
        <f>IFERROR((BillDetail_List[[#This Row],[Profit Costs Claimed]]+BillDetail_List[[#This Row],[Disbs Claimed]])*BillDetail_List[[#This Row],[VAT Rate]],"")</f>
        <v>2.66</v>
      </c>
      <c r="X150" s="228">
        <f>IFERROR(IF(_xlfn.ISFORMULA(W150),(BillDetail_List[[#This Row],[Profit Costs Allowed]]+BillDetail_List[[#This Row],[Disbs Allowed]])*BillDetail_List[[#This Row],[VAT Rate]],W150),"")</f>
        <v>2.66</v>
      </c>
      <c r="Y150" s="224"/>
      <c r="Z150" s="221" t="str">
        <f>IFERROR(VLOOKUP(BillDetail_List[[#This Row],[Finding Code]],Findings_Table[],2,FALSE), " ")</f>
        <v xml:space="preserve"> </v>
      </c>
      <c r="AA150" s="221">
        <f>IFERROR(VLOOKUP(BillDetail_List[[#This Row],[Activity Code]],ActivityCodeList,4,FALSE), " ")</f>
        <v>9</v>
      </c>
    </row>
    <row r="151" spans="1:27" ht="38.25" x14ac:dyDescent="0.2">
      <c r="A151" s="219">
        <v>150</v>
      </c>
      <c r="B151" s="219" t="s">
        <v>216</v>
      </c>
      <c r="C151" s="220">
        <v>44126</v>
      </c>
      <c r="D151" s="219" t="s">
        <v>362</v>
      </c>
      <c r="E151" s="219"/>
      <c r="F151" s="219" t="s">
        <v>130</v>
      </c>
      <c r="G151" s="221" t="str">
        <f>IFERROR(VLOOKUP(BillDetail_List[[#This Row],[Activity Code]],ActivityCodeList,2,FALSE), "")</f>
        <v>Plan, Prepare, Draft, Review</v>
      </c>
      <c r="H151" s="219"/>
      <c r="I151" s="221" t="str">
        <f>IFERROR(VLOOKUP(BillDetail_List[[#This Row],[Expense Code]],ExpenseCodeList,2,FALSE), "")</f>
        <v/>
      </c>
      <c r="J151" s="222">
        <v>0.1</v>
      </c>
      <c r="K151" s="223">
        <f>BillDetail_List[[#This Row],[Time Claimed]]</f>
        <v>0.1</v>
      </c>
      <c r="L151" s="219" t="s">
        <v>210</v>
      </c>
      <c r="M151" s="224" t="str">
        <f>BillDetail_List[[#This Row],[FE Claimed]]</f>
        <v>JKL2</v>
      </c>
      <c r="N151" s="225">
        <f>IFERROR(VLOOKUP(BillDetail_List[[#This Row],[FE Claimed]],LTM_List[],6,FALSE),0)</f>
        <v>133</v>
      </c>
      <c r="O151" s="225">
        <f>IFERROR(VLOOKUP(BillDetail_List[[#This Row],[FE Allowed]],LTM_List[],7,FALSE),0)</f>
        <v>133</v>
      </c>
      <c r="P151" s="221" t="str">
        <f>IFERROR(VLOOKUP(BillDetail_List[[#This Row],[FE Claimed]],LTM_List[],4,FALSE),"")</f>
        <v>D</v>
      </c>
      <c r="Q151" s="221" t="str">
        <f>IFERROR(VLOOKUP(BillDetail_List[[#This Row],[FE Allowed]],LTM_List[],4,FALSE),"")</f>
        <v>D</v>
      </c>
      <c r="R151" s="226">
        <f>IFERROR(VLOOKUP(BillDetail_List[[#This Row],[Part ID]],Funding_List[],3,FALSE),"")</f>
        <v>0.2</v>
      </c>
      <c r="S151" s="227">
        <f>IFERROR(BillDetail_List[[#This Row],[Time Claimed]]*BillDetail_List[[#This Row],[FE Rate Claimed]],"")</f>
        <v>13.3</v>
      </c>
      <c r="T151" s="228">
        <f>IFERROR(BillDetail_List[[#This Row],[Time Allowed]]*BillDetail_List[[#This Row],[FE Rate Allowed]],"")</f>
        <v>13.3</v>
      </c>
      <c r="U151" s="229"/>
      <c r="V151" s="228">
        <f>BillDetail_List[[#This Row],[Disbs Claimed]]</f>
        <v>0</v>
      </c>
      <c r="W151" s="227">
        <f>IFERROR((BillDetail_List[[#This Row],[Profit Costs Claimed]]+BillDetail_List[[#This Row],[Disbs Claimed]])*BillDetail_List[[#This Row],[VAT Rate]],"")</f>
        <v>2.66</v>
      </c>
      <c r="X151" s="228">
        <f>IFERROR(IF(_xlfn.ISFORMULA(W151),(BillDetail_List[[#This Row],[Profit Costs Allowed]]+BillDetail_List[[#This Row],[Disbs Allowed]])*BillDetail_List[[#This Row],[VAT Rate]],W151),"")</f>
        <v>2.66</v>
      </c>
      <c r="Y151" s="224"/>
      <c r="Z151" s="221" t="str">
        <f>IFERROR(VLOOKUP(BillDetail_List[[#This Row],[Finding Code]],Findings_Table[],2,FALSE), " ")</f>
        <v xml:space="preserve"> </v>
      </c>
      <c r="AA151" s="221">
        <f>IFERROR(VLOOKUP(BillDetail_List[[#This Row],[Activity Code]],ActivityCodeList,4,FALSE), " ")</f>
        <v>9</v>
      </c>
    </row>
    <row r="152" spans="1:27" ht="63.75" x14ac:dyDescent="0.2">
      <c r="A152" s="219">
        <v>151</v>
      </c>
      <c r="B152" s="219" t="s">
        <v>216</v>
      </c>
      <c r="C152" s="220">
        <v>44126</v>
      </c>
      <c r="D152" s="219" t="s">
        <v>363</v>
      </c>
      <c r="E152" s="219"/>
      <c r="F152" s="219" t="s">
        <v>130</v>
      </c>
      <c r="G152" s="221" t="str">
        <f>IFERROR(VLOOKUP(BillDetail_List[[#This Row],[Activity Code]],ActivityCodeList,2,FALSE), "")</f>
        <v>Plan, Prepare, Draft, Review</v>
      </c>
      <c r="H152" s="219"/>
      <c r="I152" s="221" t="str">
        <f>IFERROR(VLOOKUP(BillDetail_List[[#This Row],[Expense Code]],ExpenseCodeList,2,FALSE), "")</f>
        <v/>
      </c>
      <c r="J152" s="222">
        <v>0.1</v>
      </c>
      <c r="K152" s="223">
        <f>BillDetail_List[[#This Row],[Time Claimed]]</f>
        <v>0.1</v>
      </c>
      <c r="L152" s="219" t="s">
        <v>210</v>
      </c>
      <c r="M152" s="224" t="str">
        <f>BillDetail_List[[#This Row],[FE Claimed]]</f>
        <v>JKL2</v>
      </c>
      <c r="N152" s="225">
        <f>IFERROR(VLOOKUP(BillDetail_List[[#This Row],[FE Claimed]],LTM_List[],6,FALSE),0)</f>
        <v>133</v>
      </c>
      <c r="O152" s="225">
        <f>IFERROR(VLOOKUP(BillDetail_List[[#This Row],[FE Allowed]],LTM_List[],7,FALSE),0)</f>
        <v>133</v>
      </c>
      <c r="P152" s="221" t="str">
        <f>IFERROR(VLOOKUP(BillDetail_List[[#This Row],[FE Claimed]],LTM_List[],4,FALSE),"")</f>
        <v>D</v>
      </c>
      <c r="Q152" s="221" t="str">
        <f>IFERROR(VLOOKUP(BillDetail_List[[#This Row],[FE Allowed]],LTM_List[],4,FALSE),"")</f>
        <v>D</v>
      </c>
      <c r="R152" s="226">
        <f>IFERROR(VLOOKUP(BillDetail_List[[#This Row],[Part ID]],Funding_List[],3,FALSE),"")</f>
        <v>0.2</v>
      </c>
      <c r="S152" s="227">
        <f>IFERROR(BillDetail_List[[#This Row],[Time Claimed]]*BillDetail_List[[#This Row],[FE Rate Claimed]],"")</f>
        <v>13.3</v>
      </c>
      <c r="T152" s="228">
        <f>IFERROR(BillDetail_List[[#This Row],[Time Allowed]]*BillDetail_List[[#This Row],[FE Rate Allowed]],"")</f>
        <v>13.3</v>
      </c>
      <c r="U152" s="229"/>
      <c r="V152" s="228">
        <f>BillDetail_List[[#This Row],[Disbs Claimed]]</f>
        <v>0</v>
      </c>
      <c r="W152" s="227">
        <f>IFERROR((BillDetail_List[[#This Row],[Profit Costs Claimed]]+BillDetail_List[[#This Row],[Disbs Claimed]])*BillDetail_List[[#This Row],[VAT Rate]],"")</f>
        <v>2.66</v>
      </c>
      <c r="X152" s="228">
        <f>IFERROR(IF(_xlfn.ISFORMULA(W152),(BillDetail_List[[#This Row],[Profit Costs Allowed]]+BillDetail_List[[#This Row],[Disbs Allowed]])*BillDetail_List[[#This Row],[VAT Rate]],W152),"")</f>
        <v>2.66</v>
      </c>
      <c r="Y152" s="224"/>
      <c r="Z152" s="221" t="str">
        <f>IFERROR(VLOOKUP(BillDetail_List[[#This Row],[Finding Code]],Findings_Table[],2,FALSE), " ")</f>
        <v xml:space="preserve"> </v>
      </c>
      <c r="AA152" s="221">
        <f>IFERROR(VLOOKUP(BillDetail_List[[#This Row],[Activity Code]],ActivityCodeList,4,FALSE), " ")</f>
        <v>9</v>
      </c>
    </row>
    <row r="153" spans="1:27" ht="51" x14ac:dyDescent="0.2">
      <c r="A153" s="219">
        <v>152</v>
      </c>
      <c r="B153" s="219" t="s">
        <v>216</v>
      </c>
      <c r="C153" s="220">
        <v>44127</v>
      </c>
      <c r="D153" s="219" t="s">
        <v>364</v>
      </c>
      <c r="E153" s="219"/>
      <c r="F153" s="219" t="s">
        <v>130</v>
      </c>
      <c r="G153" s="221" t="str">
        <f>IFERROR(VLOOKUP(BillDetail_List[[#This Row],[Activity Code]],ActivityCodeList,2,FALSE), "")</f>
        <v>Plan, Prepare, Draft, Review</v>
      </c>
      <c r="H153" s="219"/>
      <c r="I153" s="221" t="str">
        <f>IFERROR(VLOOKUP(BillDetail_List[[#This Row],[Expense Code]],ExpenseCodeList,2,FALSE), "")</f>
        <v/>
      </c>
      <c r="J153" s="222">
        <v>0.4</v>
      </c>
      <c r="K153" s="223">
        <v>0.2</v>
      </c>
      <c r="L153" s="219" t="s">
        <v>200</v>
      </c>
      <c r="M153" s="224" t="str">
        <f>BillDetail_List[[#This Row],[FE Claimed]]</f>
        <v>ABC2</v>
      </c>
      <c r="N153" s="225">
        <f>IFERROR(VLOOKUP(BillDetail_List[[#This Row],[FE Claimed]],LTM_List[],6,FALSE),0)</f>
        <v>212</v>
      </c>
      <c r="O153" s="225">
        <f>IFERROR(VLOOKUP(BillDetail_List[[#This Row],[FE Allowed]],LTM_List[],7,FALSE),0)</f>
        <v>175</v>
      </c>
      <c r="P153" s="221" t="str">
        <f>IFERROR(VLOOKUP(BillDetail_List[[#This Row],[FE Claimed]],LTM_List[],4,FALSE),"")</f>
        <v>B</v>
      </c>
      <c r="Q153" s="221" t="str">
        <f>IFERROR(VLOOKUP(BillDetail_List[[#This Row],[FE Allowed]],LTM_List[],4,FALSE),"")</f>
        <v>B</v>
      </c>
      <c r="R153" s="226">
        <f>IFERROR(VLOOKUP(BillDetail_List[[#This Row],[Part ID]],Funding_List[],3,FALSE),"")</f>
        <v>0.2</v>
      </c>
      <c r="S153" s="227">
        <f>IFERROR(BillDetail_List[[#This Row],[Time Claimed]]*BillDetail_List[[#This Row],[FE Rate Claimed]],"")</f>
        <v>84.800000000000011</v>
      </c>
      <c r="T153" s="228">
        <f>IFERROR(BillDetail_List[[#This Row],[Time Allowed]]*BillDetail_List[[#This Row],[FE Rate Allowed]],"")</f>
        <v>35</v>
      </c>
      <c r="U153" s="229"/>
      <c r="V153" s="228">
        <f>BillDetail_List[[#This Row],[Disbs Claimed]]</f>
        <v>0</v>
      </c>
      <c r="W153" s="227">
        <f>IFERROR((BillDetail_List[[#This Row],[Profit Costs Claimed]]+BillDetail_List[[#This Row],[Disbs Claimed]])*BillDetail_List[[#This Row],[VAT Rate]],"")</f>
        <v>16.960000000000004</v>
      </c>
      <c r="X153" s="228">
        <f>IFERROR(IF(_xlfn.ISFORMULA(W153),(BillDetail_List[[#This Row],[Profit Costs Allowed]]+BillDetail_List[[#This Row],[Disbs Allowed]])*BillDetail_List[[#This Row],[VAT Rate]],W153),"")</f>
        <v>7</v>
      </c>
      <c r="Y153" s="224"/>
      <c r="Z153" s="221" t="s">
        <v>518</v>
      </c>
      <c r="AA153" s="221">
        <f>IFERROR(VLOOKUP(BillDetail_List[[#This Row],[Activity Code]],ActivityCodeList,4,FALSE), " ")</f>
        <v>9</v>
      </c>
    </row>
    <row r="154" spans="1:27" ht="38.25" x14ac:dyDescent="0.2">
      <c r="A154" s="219">
        <v>153</v>
      </c>
      <c r="B154" s="219" t="s">
        <v>216</v>
      </c>
      <c r="C154" s="220">
        <v>44127</v>
      </c>
      <c r="D154" s="219" t="s">
        <v>365</v>
      </c>
      <c r="E154" s="219"/>
      <c r="F154" s="219" t="s">
        <v>130</v>
      </c>
      <c r="G154" s="221" t="str">
        <f>IFERROR(VLOOKUP(BillDetail_List[[#This Row],[Activity Code]],ActivityCodeList,2,FALSE), "")</f>
        <v>Plan, Prepare, Draft, Review</v>
      </c>
      <c r="H154" s="219"/>
      <c r="I154" s="221" t="str">
        <f>IFERROR(VLOOKUP(BillDetail_List[[#This Row],[Expense Code]],ExpenseCodeList,2,FALSE), "")</f>
        <v/>
      </c>
      <c r="J154" s="222">
        <v>0.1</v>
      </c>
      <c r="K154" s="223">
        <f>BillDetail_List[[#This Row],[Time Claimed]]</f>
        <v>0.1</v>
      </c>
      <c r="L154" s="219" t="s">
        <v>210</v>
      </c>
      <c r="M154" s="224" t="str">
        <f>BillDetail_List[[#This Row],[FE Claimed]]</f>
        <v>JKL2</v>
      </c>
      <c r="N154" s="225">
        <f>IFERROR(VLOOKUP(BillDetail_List[[#This Row],[FE Claimed]],LTM_List[],6,FALSE),0)</f>
        <v>133</v>
      </c>
      <c r="O154" s="225">
        <f>IFERROR(VLOOKUP(BillDetail_List[[#This Row],[FE Allowed]],LTM_List[],7,FALSE),0)</f>
        <v>133</v>
      </c>
      <c r="P154" s="221" t="str">
        <f>IFERROR(VLOOKUP(BillDetail_List[[#This Row],[FE Claimed]],LTM_List[],4,FALSE),"")</f>
        <v>D</v>
      </c>
      <c r="Q154" s="221" t="str">
        <f>IFERROR(VLOOKUP(BillDetail_List[[#This Row],[FE Allowed]],LTM_List[],4,FALSE),"")</f>
        <v>D</v>
      </c>
      <c r="R154" s="226">
        <f>IFERROR(VLOOKUP(BillDetail_List[[#This Row],[Part ID]],Funding_List[],3,FALSE),"")</f>
        <v>0.2</v>
      </c>
      <c r="S154" s="227">
        <f>IFERROR(BillDetail_List[[#This Row],[Time Claimed]]*BillDetail_List[[#This Row],[FE Rate Claimed]],"")</f>
        <v>13.3</v>
      </c>
      <c r="T154" s="228">
        <f>IFERROR(BillDetail_List[[#This Row],[Time Allowed]]*BillDetail_List[[#This Row],[FE Rate Allowed]],"")</f>
        <v>13.3</v>
      </c>
      <c r="U154" s="229"/>
      <c r="V154" s="228">
        <f>BillDetail_List[[#This Row],[Disbs Claimed]]</f>
        <v>0</v>
      </c>
      <c r="W154" s="227">
        <f>IFERROR((BillDetail_List[[#This Row],[Profit Costs Claimed]]+BillDetail_List[[#This Row],[Disbs Claimed]])*BillDetail_List[[#This Row],[VAT Rate]],"")</f>
        <v>2.66</v>
      </c>
      <c r="X154" s="228">
        <f>IFERROR(IF(_xlfn.ISFORMULA(W154),(BillDetail_List[[#This Row],[Profit Costs Allowed]]+BillDetail_List[[#This Row],[Disbs Allowed]])*BillDetail_List[[#This Row],[VAT Rate]],W154),"")</f>
        <v>2.66</v>
      </c>
      <c r="Y154" s="224"/>
      <c r="Z154" s="221" t="str">
        <f>IFERROR(VLOOKUP(BillDetail_List[[#This Row],[Finding Code]],Findings_Table[],2,FALSE), " ")</f>
        <v xml:space="preserve"> </v>
      </c>
      <c r="AA154" s="221">
        <f>IFERROR(VLOOKUP(BillDetail_List[[#This Row],[Activity Code]],ActivityCodeList,4,FALSE), " ")</f>
        <v>9</v>
      </c>
    </row>
    <row r="155" spans="1:27" ht="25.5" x14ac:dyDescent="0.2">
      <c r="A155" s="219">
        <v>154</v>
      </c>
      <c r="B155" s="219" t="s">
        <v>216</v>
      </c>
      <c r="C155" s="220">
        <v>44127</v>
      </c>
      <c r="D155" s="219" t="s">
        <v>366</v>
      </c>
      <c r="E155" s="219"/>
      <c r="F155" s="219" t="s">
        <v>130</v>
      </c>
      <c r="G155" s="221" t="str">
        <f>IFERROR(VLOOKUP(BillDetail_List[[#This Row],[Activity Code]],ActivityCodeList,2,FALSE), "")</f>
        <v>Plan, Prepare, Draft, Review</v>
      </c>
      <c r="H155" s="219"/>
      <c r="I155" s="221" t="str">
        <f>IFERROR(VLOOKUP(BillDetail_List[[#This Row],[Expense Code]],ExpenseCodeList,2,FALSE), "")</f>
        <v/>
      </c>
      <c r="J155" s="222">
        <v>0.1</v>
      </c>
      <c r="K155" s="223">
        <f>BillDetail_List[[#This Row],[Time Claimed]]</f>
        <v>0.1</v>
      </c>
      <c r="L155" s="219" t="s">
        <v>200</v>
      </c>
      <c r="M155" s="224" t="str">
        <f>BillDetail_List[[#This Row],[FE Claimed]]</f>
        <v>ABC2</v>
      </c>
      <c r="N155" s="225">
        <f>IFERROR(VLOOKUP(BillDetail_List[[#This Row],[FE Claimed]],LTM_List[],6,FALSE),0)</f>
        <v>212</v>
      </c>
      <c r="O155" s="225">
        <f>IFERROR(VLOOKUP(BillDetail_List[[#This Row],[FE Allowed]],LTM_List[],7,FALSE),0)</f>
        <v>175</v>
      </c>
      <c r="P155" s="221" t="str">
        <f>IFERROR(VLOOKUP(BillDetail_List[[#This Row],[FE Claimed]],LTM_List[],4,FALSE),"")</f>
        <v>B</v>
      </c>
      <c r="Q155" s="221" t="str">
        <f>IFERROR(VLOOKUP(BillDetail_List[[#This Row],[FE Allowed]],LTM_List[],4,FALSE),"")</f>
        <v>B</v>
      </c>
      <c r="R155" s="226">
        <f>IFERROR(VLOOKUP(BillDetail_List[[#This Row],[Part ID]],Funding_List[],3,FALSE),"")</f>
        <v>0.2</v>
      </c>
      <c r="S155" s="227">
        <f>IFERROR(BillDetail_List[[#This Row],[Time Claimed]]*BillDetail_List[[#This Row],[FE Rate Claimed]],"")</f>
        <v>21.200000000000003</v>
      </c>
      <c r="T155" s="228">
        <f>IFERROR(BillDetail_List[[#This Row],[Time Allowed]]*BillDetail_List[[#This Row],[FE Rate Allowed]],"")</f>
        <v>17.5</v>
      </c>
      <c r="U155" s="229"/>
      <c r="V155" s="228">
        <f>BillDetail_List[[#This Row],[Disbs Claimed]]</f>
        <v>0</v>
      </c>
      <c r="W155" s="227">
        <f>IFERROR((BillDetail_List[[#This Row],[Profit Costs Claimed]]+BillDetail_List[[#This Row],[Disbs Claimed]])*BillDetail_List[[#This Row],[VAT Rate]],"")</f>
        <v>4.2400000000000011</v>
      </c>
      <c r="X155" s="228">
        <f>IFERROR(IF(_xlfn.ISFORMULA(W155),(BillDetail_List[[#This Row],[Profit Costs Allowed]]+BillDetail_List[[#This Row],[Disbs Allowed]])*BillDetail_List[[#This Row],[VAT Rate]],W155),"")</f>
        <v>3.5</v>
      </c>
      <c r="Y155" s="224"/>
      <c r="Z155" s="221" t="str">
        <f>IFERROR(VLOOKUP(BillDetail_List[[#This Row],[Finding Code]],Findings_Table[],2,FALSE), " ")</f>
        <v xml:space="preserve"> </v>
      </c>
      <c r="AA155" s="221">
        <f>IFERROR(VLOOKUP(BillDetail_List[[#This Row],[Activity Code]],ActivityCodeList,4,FALSE), " ")</f>
        <v>9</v>
      </c>
    </row>
    <row r="156" spans="1:27" ht="25.5" x14ac:dyDescent="0.2">
      <c r="A156" s="219">
        <v>155</v>
      </c>
      <c r="B156" s="219" t="s">
        <v>216</v>
      </c>
      <c r="C156" s="220">
        <v>44132</v>
      </c>
      <c r="D156" s="219" t="s">
        <v>367</v>
      </c>
      <c r="E156" s="219"/>
      <c r="F156" s="219" t="s">
        <v>130</v>
      </c>
      <c r="G156" s="221" t="str">
        <f>IFERROR(VLOOKUP(BillDetail_List[[#This Row],[Activity Code]],ActivityCodeList,2,FALSE), "")</f>
        <v>Plan, Prepare, Draft, Review</v>
      </c>
      <c r="H156" s="219"/>
      <c r="I156" s="221" t="str">
        <f>IFERROR(VLOOKUP(BillDetail_List[[#This Row],[Expense Code]],ExpenseCodeList,2,FALSE), "")</f>
        <v/>
      </c>
      <c r="J156" s="222">
        <v>0.1</v>
      </c>
      <c r="K156" s="223">
        <f>BillDetail_List[[#This Row],[Time Claimed]]</f>
        <v>0.1</v>
      </c>
      <c r="L156" s="219" t="s">
        <v>210</v>
      </c>
      <c r="M156" s="224" t="str">
        <f>BillDetail_List[[#This Row],[FE Claimed]]</f>
        <v>JKL2</v>
      </c>
      <c r="N156" s="225">
        <f>IFERROR(VLOOKUP(BillDetail_List[[#This Row],[FE Claimed]],LTM_List[],6,FALSE),0)</f>
        <v>133</v>
      </c>
      <c r="O156" s="225">
        <f>IFERROR(VLOOKUP(BillDetail_List[[#This Row],[FE Allowed]],LTM_List[],7,FALSE),0)</f>
        <v>133</v>
      </c>
      <c r="P156" s="221" t="str">
        <f>IFERROR(VLOOKUP(BillDetail_List[[#This Row],[FE Claimed]],LTM_List[],4,FALSE),"")</f>
        <v>D</v>
      </c>
      <c r="Q156" s="221" t="str">
        <f>IFERROR(VLOOKUP(BillDetail_List[[#This Row],[FE Allowed]],LTM_List[],4,FALSE),"")</f>
        <v>D</v>
      </c>
      <c r="R156" s="226">
        <f>IFERROR(VLOOKUP(BillDetail_List[[#This Row],[Part ID]],Funding_List[],3,FALSE),"")</f>
        <v>0.2</v>
      </c>
      <c r="S156" s="227">
        <f>IFERROR(BillDetail_List[[#This Row],[Time Claimed]]*BillDetail_List[[#This Row],[FE Rate Claimed]],"")</f>
        <v>13.3</v>
      </c>
      <c r="T156" s="228">
        <f>IFERROR(BillDetail_List[[#This Row],[Time Allowed]]*BillDetail_List[[#This Row],[FE Rate Allowed]],"")</f>
        <v>13.3</v>
      </c>
      <c r="U156" s="229"/>
      <c r="V156" s="228">
        <f>BillDetail_List[[#This Row],[Disbs Claimed]]</f>
        <v>0</v>
      </c>
      <c r="W156" s="227">
        <f>IFERROR((BillDetail_List[[#This Row],[Profit Costs Claimed]]+BillDetail_List[[#This Row],[Disbs Claimed]])*BillDetail_List[[#This Row],[VAT Rate]],"")</f>
        <v>2.66</v>
      </c>
      <c r="X156" s="228">
        <f>IFERROR(IF(_xlfn.ISFORMULA(W156),(BillDetail_List[[#This Row],[Profit Costs Allowed]]+BillDetail_List[[#This Row],[Disbs Allowed]])*BillDetail_List[[#This Row],[VAT Rate]],W156),"")</f>
        <v>2.66</v>
      </c>
      <c r="Y156" s="224"/>
      <c r="Z156" s="221" t="str">
        <f>IFERROR(VLOOKUP(BillDetail_List[[#This Row],[Finding Code]],Findings_Table[],2,FALSE), " ")</f>
        <v xml:space="preserve"> </v>
      </c>
      <c r="AA156" s="221">
        <f>IFERROR(VLOOKUP(BillDetail_List[[#This Row],[Activity Code]],ActivityCodeList,4,FALSE), " ")</f>
        <v>9</v>
      </c>
    </row>
    <row r="157" spans="1:27" ht="25.5" x14ac:dyDescent="0.2">
      <c r="A157" s="219">
        <v>156</v>
      </c>
      <c r="B157" s="219" t="s">
        <v>216</v>
      </c>
      <c r="C157" s="220">
        <v>44132</v>
      </c>
      <c r="D157" s="219" t="s">
        <v>368</v>
      </c>
      <c r="E157" s="219"/>
      <c r="F157" s="219" t="s">
        <v>130</v>
      </c>
      <c r="G157" s="221" t="str">
        <f>IFERROR(VLOOKUP(BillDetail_List[[#This Row],[Activity Code]],ActivityCodeList,2,FALSE), "")</f>
        <v>Plan, Prepare, Draft, Review</v>
      </c>
      <c r="H157" s="219"/>
      <c r="I157" s="221" t="str">
        <f>IFERROR(VLOOKUP(BillDetail_List[[#This Row],[Expense Code]],ExpenseCodeList,2,FALSE), "")</f>
        <v/>
      </c>
      <c r="J157" s="222">
        <v>0.1</v>
      </c>
      <c r="K157" s="223">
        <f>BillDetail_List[[#This Row],[Time Claimed]]</f>
        <v>0.1</v>
      </c>
      <c r="L157" s="219" t="s">
        <v>210</v>
      </c>
      <c r="M157" s="224" t="str">
        <f>BillDetail_List[[#This Row],[FE Claimed]]</f>
        <v>JKL2</v>
      </c>
      <c r="N157" s="225">
        <f>IFERROR(VLOOKUP(BillDetail_List[[#This Row],[FE Claimed]],LTM_List[],6,FALSE),0)</f>
        <v>133</v>
      </c>
      <c r="O157" s="225">
        <f>IFERROR(VLOOKUP(BillDetail_List[[#This Row],[FE Allowed]],LTM_List[],7,FALSE),0)</f>
        <v>133</v>
      </c>
      <c r="P157" s="221" t="str">
        <f>IFERROR(VLOOKUP(BillDetail_List[[#This Row],[FE Claimed]],LTM_List[],4,FALSE),"")</f>
        <v>D</v>
      </c>
      <c r="Q157" s="221" t="str">
        <f>IFERROR(VLOOKUP(BillDetail_List[[#This Row],[FE Allowed]],LTM_List[],4,FALSE),"")</f>
        <v>D</v>
      </c>
      <c r="R157" s="226">
        <f>IFERROR(VLOOKUP(BillDetail_List[[#This Row],[Part ID]],Funding_List[],3,FALSE),"")</f>
        <v>0.2</v>
      </c>
      <c r="S157" s="227">
        <f>IFERROR(BillDetail_List[[#This Row],[Time Claimed]]*BillDetail_List[[#This Row],[FE Rate Claimed]],"")</f>
        <v>13.3</v>
      </c>
      <c r="T157" s="228">
        <f>IFERROR(BillDetail_List[[#This Row],[Time Allowed]]*BillDetail_List[[#This Row],[FE Rate Allowed]],"")</f>
        <v>13.3</v>
      </c>
      <c r="U157" s="229"/>
      <c r="V157" s="228">
        <f>BillDetail_List[[#This Row],[Disbs Claimed]]</f>
        <v>0</v>
      </c>
      <c r="W157" s="227">
        <f>IFERROR((BillDetail_List[[#This Row],[Profit Costs Claimed]]+BillDetail_List[[#This Row],[Disbs Claimed]])*BillDetail_List[[#This Row],[VAT Rate]],"")</f>
        <v>2.66</v>
      </c>
      <c r="X157" s="228">
        <f>IFERROR(IF(_xlfn.ISFORMULA(W157),(BillDetail_List[[#This Row],[Profit Costs Allowed]]+BillDetail_List[[#This Row],[Disbs Allowed]])*BillDetail_List[[#This Row],[VAT Rate]],W157),"")</f>
        <v>2.66</v>
      </c>
      <c r="Y157" s="224"/>
      <c r="Z157" s="221" t="str">
        <f>IFERROR(VLOOKUP(BillDetail_List[[#This Row],[Finding Code]],Findings_Table[],2,FALSE), " ")</f>
        <v xml:space="preserve"> </v>
      </c>
      <c r="AA157" s="221">
        <f>IFERROR(VLOOKUP(BillDetail_List[[#This Row],[Activity Code]],ActivityCodeList,4,FALSE), " ")</f>
        <v>9</v>
      </c>
    </row>
    <row r="158" spans="1:27" ht="25.5" x14ac:dyDescent="0.2">
      <c r="A158" s="219">
        <v>157</v>
      </c>
      <c r="B158" s="219" t="s">
        <v>216</v>
      </c>
      <c r="C158" s="220">
        <v>44133</v>
      </c>
      <c r="D158" s="219" t="s">
        <v>369</v>
      </c>
      <c r="E158" s="219"/>
      <c r="F158" s="219" t="s">
        <v>130</v>
      </c>
      <c r="G158" s="221" t="str">
        <f>IFERROR(VLOOKUP(BillDetail_List[[#This Row],[Activity Code]],ActivityCodeList,2,FALSE), "")</f>
        <v>Plan, Prepare, Draft, Review</v>
      </c>
      <c r="H158" s="219"/>
      <c r="I158" s="221" t="str">
        <f>IFERROR(VLOOKUP(BillDetail_List[[#This Row],[Expense Code]],ExpenseCodeList,2,FALSE), "")</f>
        <v/>
      </c>
      <c r="J158" s="222">
        <v>0.1</v>
      </c>
      <c r="K158" s="223">
        <v>0</v>
      </c>
      <c r="L158" s="219" t="s">
        <v>210</v>
      </c>
      <c r="M158" s="224" t="str">
        <f>BillDetail_List[[#This Row],[FE Claimed]]</f>
        <v>JKL2</v>
      </c>
      <c r="N158" s="225">
        <f>IFERROR(VLOOKUP(BillDetail_List[[#This Row],[FE Claimed]],LTM_List[],6,FALSE),0)</f>
        <v>133</v>
      </c>
      <c r="O158" s="225">
        <f>IFERROR(VLOOKUP(BillDetail_List[[#This Row],[FE Allowed]],LTM_List[],7,FALSE),0)</f>
        <v>133</v>
      </c>
      <c r="P158" s="221" t="str">
        <f>IFERROR(VLOOKUP(BillDetail_List[[#This Row],[FE Claimed]],LTM_List[],4,FALSE),"")</f>
        <v>D</v>
      </c>
      <c r="Q158" s="221" t="str">
        <f>IFERROR(VLOOKUP(BillDetail_List[[#This Row],[FE Allowed]],LTM_List[],4,FALSE),"")</f>
        <v>D</v>
      </c>
      <c r="R158" s="226">
        <f>IFERROR(VLOOKUP(BillDetail_List[[#This Row],[Part ID]],Funding_List[],3,FALSE),"")</f>
        <v>0.2</v>
      </c>
      <c r="S158" s="227">
        <f>IFERROR(BillDetail_List[[#This Row],[Time Claimed]]*BillDetail_List[[#This Row],[FE Rate Claimed]],"")</f>
        <v>13.3</v>
      </c>
      <c r="T158" s="228">
        <f>IFERROR(BillDetail_List[[#This Row],[Time Allowed]]*BillDetail_List[[#This Row],[FE Rate Allowed]],"")</f>
        <v>0</v>
      </c>
      <c r="U158" s="229"/>
      <c r="V158" s="228">
        <f>BillDetail_List[[#This Row],[Disbs Claimed]]</f>
        <v>0</v>
      </c>
      <c r="W158" s="227">
        <f>IFERROR((BillDetail_List[[#This Row],[Profit Costs Claimed]]+BillDetail_List[[#This Row],[Disbs Claimed]])*BillDetail_List[[#This Row],[VAT Rate]],"")</f>
        <v>2.66</v>
      </c>
      <c r="X158" s="228">
        <f>IFERROR(IF(_xlfn.ISFORMULA(W158),(BillDetail_List[[#This Row],[Profit Costs Allowed]]+BillDetail_List[[#This Row],[Disbs Allowed]])*BillDetail_List[[#This Row],[VAT Rate]],W158),"")</f>
        <v>0</v>
      </c>
      <c r="Y158" s="224"/>
      <c r="Z158" s="221" t="s">
        <v>518</v>
      </c>
      <c r="AA158" s="221">
        <f>IFERROR(VLOOKUP(BillDetail_List[[#This Row],[Activity Code]],ActivityCodeList,4,FALSE), " ")</f>
        <v>9</v>
      </c>
    </row>
    <row r="159" spans="1:27" ht="25.5" x14ac:dyDescent="0.2">
      <c r="A159" s="219">
        <v>158</v>
      </c>
      <c r="B159" s="219" t="s">
        <v>216</v>
      </c>
      <c r="C159" s="220">
        <v>44133</v>
      </c>
      <c r="D159" s="219" t="s">
        <v>370</v>
      </c>
      <c r="E159" s="219"/>
      <c r="F159" s="219" t="s">
        <v>130</v>
      </c>
      <c r="G159" s="221" t="str">
        <f>IFERROR(VLOOKUP(BillDetail_List[[#This Row],[Activity Code]],ActivityCodeList,2,FALSE), "")</f>
        <v>Plan, Prepare, Draft, Review</v>
      </c>
      <c r="H159" s="219"/>
      <c r="I159" s="221" t="str">
        <f>IFERROR(VLOOKUP(BillDetail_List[[#This Row],[Expense Code]],ExpenseCodeList,2,FALSE), "")</f>
        <v/>
      </c>
      <c r="J159" s="222">
        <v>0.1</v>
      </c>
      <c r="K159" s="223">
        <f>BillDetail_List[[#This Row],[Time Claimed]]</f>
        <v>0.1</v>
      </c>
      <c r="L159" s="219" t="s">
        <v>210</v>
      </c>
      <c r="M159" s="224" t="str">
        <f>BillDetail_List[[#This Row],[FE Claimed]]</f>
        <v>JKL2</v>
      </c>
      <c r="N159" s="225">
        <f>IFERROR(VLOOKUP(BillDetail_List[[#This Row],[FE Claimed]],LTM_List[],6,FALSE),0)</f>
        <v>133</v>
      </c>
      <c r="O159" s="225">
        <f>IFERROR(VLOOKUP(BillDetail_List[[#This Row],[FE Allowed]],LTM_List[],7,FALSE),0)</f>
        <v>133</v>
      </c>
      <c r="P159" s="221" t="str">
        <f>IFERROR(VLOOKUP(BillDetail_List[[#This Row],[FE Claimed]],LTM_List[],4,FALSE),"")</f>
        <v>D</v>
      </c>
      <c r="Q159" s="221" t="str">
        <f>IFERROR(VLOOKUP(BillDetail_List[[#This Row],[FE Allowed]],LTM_List[],4,FALSE),"")</f>
        <v>D</v>
      </c>
      <c r="R159" s="226">
        <f>IFERROR(VLOOKUP(BillDetail_List[[#This Row],[Part ID]],Funding_List[],3,FALSE),"")</f>
        <v>0.2</v>
      </c>
      <c r="S159" s="227">
        <f>IFERROR(BillDetail_List[[#This Row],[Time Claimed]]*BillDetail_List[[#This Row],[FE Rate Claimed]],"")</f>
        <v>13.3</v>
      </c>
      <c r="T159" s="228">
        <f>IFERROR(BillDetail_List[[#This Row],[Time Allowed]]*BillDetail_List[[#This Row],[FE Rate Allowed]],"")</f>
        <v>13.3</v>
      </c>
      <c r="U159" s="229"/>
      <c r="V159" s="228">
        <f>BillDetail_List[[#This Row],[Disbs Claimed]]</f>
        <v>0</v>
      </c>
      <c r="W159" s="227">
        <f>IFERROR((BillDetail_List[[#This Row],[Profit Costs Claimed]]+BillDetail_List[[#This Row],[Disbs Claimed]])*BillDetail_List[[#This Row],[VAT Rate]],"")</f>
        <v>2.66</v>
      </c>
      <c r="X159" s="228">
        <f>IFERROR(IF(_xlfn.ISFORMULA(W159),(BillDetail_List[[#This Row],[Profit Costs Allowed]]+BillDetail_List[[#This Row],[Disbs Allowed]])*BillDetail_List[[#This Row],[VAT Rate]],W159),"")</f>
        <v>2.66</v>
      </c>
      <c r="Y159" s="224"/>
      <c r="Z159" s="221" t="str">
        <f>IFERROR(VLOOKUP(BillDetail_List[[#This Row],[Finding Code]],Findings_Table[],2,FALSE), " ")</f>
        <v xml:space="preserve"> </v>
      </c>
      <c r="AA159" s="221">
        <f>IFERROR(VLOOKUP(BillDetail_List[[#This Row],[Activity Code]],ActivityCodeList,4,FALSE), " ")</f>
        <v>9</v>
      </c>
    </row>
    <row r="160" spans="1:27" ht="25.5" x14ac:dyDescent="0.2">
      <c r="A160" s="219">
        <v>159</v>
      </c>
      <c r="B160" s="219" t="s">
        <v>216</v>
      </c>
      <c r="C160" s="220">
        <v>44133</v>
      </c>
      <c r="D160" s="219" t="s">
        <v>371</v>
      </c>
      <c r="E160" s="219"/>
      <c r="F160" s="219" t="s">
        <v>130</v>
      </c>
      <c r="G160" s="221" t="str">
        <f>IFERROR(VLOOKUP(BillDetail_List[[#This Row],[Activity Code]],ActivityCodeList,2,FALSE), "")</f>
        <v>Plan, Prepare, Draft, Review</v>
      </c>
      <c r="H160" s="219"/>
      <c r="I160" s="221" t="str">
        <f>IFERROR(VLOOKUP(BillDetail_List[[#This Row],[Expense Code]],ExpenseCodeList,2,FALSE), "")</f>
        <v/>
      </c>
      <c r="J160" s="222">
        <v>0.1</v>
      </c>
      <c r="K160" s="223">
        <f>BillDetail_List[[#This Row],[Time Claimed]]</f>
        <v>0.1</v>
      </c>
      <c r="L160" s="219" t="s">
        <v>210</v>
      </c>
      <c r="M160" s="224" t="str">
        <f>BillDetail_List[[#This Row],[FE Claimed]]</f>
        <v>JKL2</v>
      </c>
      <c r="N160" s="225">
        <f>IFERROR(VLOOKUP(BillDetail_List[[#This Row],[FE Claimed]],LTM_List[],6,FALSE),0)</f>
        <v>133</v>
      </c>
      <c r="O160" s="225">
        <f>IFERROR(VLOOKUP(BillDetail_List[[#This Row],[FE Allowed]],LTM_List[],7,FALSE),0)</f>
        <v>133</v>
      </c>
      <c r="P160" s="221" t="str">
        <f>IFERROR(VLOOKUP(BillDetail_List[[#This Row],[FE Claimed]],LTM_List[],4,FALSE),"")</f>
        <v>D</v>
      </c>
      <c r="Q160" s="221" t="str">
        <f>IFERROR(VLOOKUP(BillDetail_List[[#This Row],[FE Allowed]],LTM_List[],4,FALSE),"")</f>
        <v>D</v>
      </c>
      <c r="R160" s="226">
        <f>IFERROR(VLOOKUP(BillDetail_List[[#This Row],[Part ID]],Funding_List[],3,FALSE),"")</f>
        <v>0.2</v>
      </c>
      <c r="S160" s="227">
        <f>IFERROR(BillDetail_List[[#This Row],[Time Claimed]]*BillDetail_List[[#This Row],[FE Rate Claimed]],"")</f>
        <v>13.3</v>
      </c>
      <c r="T160" s="228">
        <f>IFERROR(BillDetail_List[[#This Row],[Time Allowed]]*BillDetail_List[[#This Row],[FE Rate Allowed]],"")</f>
        <v>13.3</v>
      </c>
      <c r="U160" s="229"/>
      <c r="V160" s="228">
        <f>BillDetail_List[[#This Row],[Disbs Claimed]]</f>
        <v>0</v>
      </c>
      <c r="W160" s="227">
        <f>IFERROR((BillDetail_List[[#This Row],[Profit Costs Claimed]]+BillDetail_List[[#This Row],[Disbs Claimed]])*BillDetail_List[[#This Row],[VAT Rate]],"")</f>
        <v>2.66</v>
      </c>
      <c r="X160" s="228">
        <f>IFERROR(IF(_xlfn.ISFORMULA(W160),(BillDetail_List[[#This Row],[Profit Costs Allowed]]+BillDetail_List[[#This Row],[Disbs Allowed]])*BillDetail_List[[#This Row],[VAT Rate]],W160),"")</f>
        <v>2.66</v>
      </c>
      <c r="Y160" s="224"/>
      <c r="Z160" s="221" t="str">
        <f>IFERROR(VLOOKUP(BillDetail_List[[#This Row],[Finding Code]],Findings_Table[],2,FALSE), " ")</f>
        <v xml:space="preserve"> </v>
      </c>
      <c r="AA160" s="221">
        <f>IFERROR(VLOOKUP(BillDetail_List[[#This Row],[Activity Code]],ActivityCodeList,4,FALSE), " ")</f>
        <v>9</v>
      </c>
    </row>
    <row r="161" spans="1:27" ht="25.5" x14ac:dyDescent="0.2">
      <c r="A161" s="219">
        <v>160</v>
      </c>
      <c r="B161" s="219" t="s">
        <v>216</v>
      </c>
      <c r="C161" s="220">
        <v>44133</v>
      </c>
      <c r="D161" s="219" t="s">
        <v>372</v>
      </c>
      <c r="E161" s="219"/>
      <c r="F161" s="219" t="s">
        <v>130</v>
      </c>
      <c r="G161" s="221" t="str">
        <f>IFERROR(VLOOKUP(BillDetail_List[[#This Row],[Activity Code]],ActivityCodeList,2,FALSE), "")</f>
        <v>Plan, Prepare, Draft, Review</v>
      </c>
      <c r="H161" s="219"/>
      <c r="I161" s="221" t="str">
        <f>IFERROR(VLOOKUP(BillDetail_List[[#This Row],[Expense Code]],ExpenseCodeList,2,FALSE), "")</f>
        <v/>
      </c>
      <c r="J161" s="222">
        <v>0.1</v>
      </c>
      <c r="K161" s="223">
        <v>0</v>
      </c>
      <c r="L161" s="219" t="s">
        <v>210</v>
      </c>
      <c r="M161" s="224" t="str">
        <f>BillDetail_List[[#This Row],[FE Claimed]]</f>
        <v>JKL2</v>
      </c>
      <c r="N161" s="225">
        <f>IFERROR(VLOOKUP(BillDetail_List[[#This Row],[FE Claimed]],LTM_List[],6,FALSE),0)</f>
        <v>133</v>
      </c>
      <c r="O161" s="225">
        <f>IFERROR(VLOOKUP(BillDetail_List[[#This Row],[FE Allowed]],LTM_List[],7,FALSE),0)</f>
        <v>133</v>
      </c>
      <c r="P161" s="221" t="str">
        <f>IFERROR(VLOOKUP(BillDetail_List[[#This Row],[FE Claimed]],LTM_List[],4,FALSE),"")</f>
        <v>D</v>
      </c>
      <c r="Q161" s="221" t="str">
        <f>IFERROR(VLOOKUP(BillDetail_List[[#This Row],[FE Allowed]],LTM_List[],4,FALSE),"")</f>
        <v>D</v>
      </c>
      <c r="R161" s="226">
        <f>IFERROR(VLOOKUP(BillDetail_List[[#This Row],[Part ID]],Funding_List[],3,FALSE),"")</f>
        <v>0.2</v>
      </c>
      <c r="S161" s="227">
        <f>IFERROR(BillDetail_List[[#This Row],[Time Claimed]]*BillDetail_List[[#This Row],[FE Rate Claimed]],"")</f>
        <v>13.3</v>
      </c>
      <c r="T161" s="228">
        <f>IFERROR(BillDetail_List[[#This Row],[Time Allowed]]*BillDetail_List[[#This Row],[FE Rate Allowed]],"")</f>
        <v>0</v>
      </c>
      <c r="U161" s="229"/>
      <c r="V161" s="228">
        <f>BillDetail_List[[#This Row],[Disbs Claimed]]</f>
        <v>0</v>
      </c>
      <c r="W161" s="227">
        <f>IFERROR((BillDetail_List[[#This Row],[Profit Costs Claimed]]+BillDetail_List[[#This Row],[Disbs Claimed]])*BillDetail_List[[#This Row],[VAT Rate]],"")</f>
        <v>2.66</v>
      </c>
      <c r="X161" s="228">
        <f>IFERROR(IF(_xlfn.ISFORMULA(W161),(BillDetail_List[[#This Row],[Profit Costs Allowed]]+BillDetail_List[[#This Row],[Disbs Allowed]])*BillDetail_List[[#This Row],[VAT Rate]],W161),"")</f>
        <v>0</v>
      </c>
      <c r="Y161" s="224" t="s">
        <v>488</v>
      </c>
      <c r="Z161" s="221" t="str">
        <f>IFERROR(VLOOKUP(BillDetail_List[[#This Row],[Finding Code]],Findings_Table[],2,FALSE), " ")</f>
        <v>Incoming correspondence – disallowed</v>
      </c>
      <c r="AA161" s="221">
        <f>IFERROR(VLOOKUP(BillDetail_List[[#This Row],[Activity Code]],ActivityCodeList,4,FALSE), " ")</f>
        <v>9</v>
      </c>
    </row>
    <row r="162" spans="1:27" ht="25.5" x14ac:dyDescent="0.2">
      <c r="A162" s="219">
        <v>161</v>
      </c>
      <c r="B162" s="219" t="s">
        <v>216</v>
      </c>
      <c r="C162" s="220">
        <v>44133</v>
      </c>
      <c r="D162" s="219" t="s">
        <v>373</v>
      </c>
      <c r="E162" s="219"/>
      <c r="F162" s="219" t="s">
        <v>130</v>
      </c>
      <c r="G162" s="221" t="str">
        <f>IFERROR(VLOOKUP(BillDetail_List[[#This Row],[Activity Code]],ActivityCodeList,2,FALSE), "")</f>
        <v>Plan, Prepare, Draft, Review</v>
      </c>
      <c r="H162" s="219"/>
      <c r="I162" s="221" t="str">
        <f>IFERROR(VLOOKUP(BillDetail_List[[#This Row],[Expense Code]],ExpenseCodeList,2,FALSE), "")</f>
        <v/>
      </c>
      <c r="J162" s="222">
        <v>0.2</v>
      </c>
      <c r="K162" s="223">
        <v>0.1</v>
      </c>
      <c r="L162" s="219" t="s">
        <v>210</v>
      </c>
      <c r="M162" s="224" t="str">
        <f>BillDetail_List[[#This Row],[FE Claimed]]</f>
        <v>JKL2</v>
      </c>
      <c r="N162" s="225">
        <f>IFERROR(VLOOKUP(BillDetail_List[[#This Row],[FE Claimed]],LTM_List[],6,FALSE),0)</f>
        <v>133</v>
      </c>
      <c r="O162" s="225">
        <f>IFERROR(VLOOKUP(BillDetail_List[[#This Row],[FE Allowed]],LTM_List[],7,FALSE),0)</f>
        <v>133</v>
      </c>
      <c r="P162" s="221" t="str">
        <f>IFERROR(VLOOKUP(BillDetail_List[[#This Row],[FE Claimed]],LTM_List[],4,FALSE),"")</f>
        <v>D</v>
      </c>
      <c r="Q162" s="221" t="str">
        <f>IFERROR(VLOOKUP(BillDetail_List[[#This Row],[FE Allowed]],LTM_List[],4,FALSE),"")</f>
        <v>D</v>
      </c>
      <c r="R162" s="226">
        <f>IFERROR(VLOOKUP(BillDetail_List[[#This Row],[Part ID]],Funding_List[],3,FALSE),"")</f>
        <v>0.2</v>
      </c>
      <c r="S162" s="227">
        <f>IFERROR(BillDetail_List[[#This Row],[Time Claimed]]*BillDetail_List[[#This Row],[FE Rate Claimed]],"")</f>
        <v>26.6</v>
      </c>
      <c r="T162" s="228">
        <f>IFERROR(BillDetail_List[[#This Row],[Time Allowed]]*BillDetail_List[[#This Row],[FE Rate Allowed]],"")</f>
        <v>13.3</v>
      </c>
      <c r="U162" s="229"/>
      <c r="V162" s="228">
        <f>BillDetail_List[[#This Row],[Disbs Claimed]]</f>
        <v>0</v>
      </c>
      <c r="W162" s="227">
        <f>IFERROR((BillDetail_List[[#This Row],[Profit Costs Claimed]]+BillDetail_List[[#This Row],[Disbs Claimed]])*BillDetail_List[[#This Row],[VAT Rate]],"")</f>
        <v>5.32</v>
      </c>
      <c r="X162" s="228">
        <f>IFERROR(IF(_xlfn.ISFORMULA(W162),(BillDetail_List[[#This Row],[Profit Costs Allowed]]+BillDetail_List[[#This Row],[Disbs Allowed]])*BillDetail_List[[#This Row],[VAT Rate]],W162),"")</f>
        <v>2.66</v>
      </c>
      <c r="Y162" s="224"/>
      <c r="Z162" s="221" t="s">
        <v>518</v>
      </c>
      <c r="AA162" s="221">
        <f>IFERROR(VLOOKUP(BillDetail_List[[#This Row],[Activity Code]],ActivityCodeList,4,FALSE), " ")</f>
        <v>9</v>
      </c>
    </row>
    <row r="163" spans="1:27" ht="51" x14ac:dyDescent="0.2">
      <c r="A163" s="219">
        <v>162</v>
      </c>
      <c r="B163" s="219" t="s">
        <v>216</v>
      </c>
      <c r="C163" s="220">
        <v>44134</v>
      </c>
      <c r="D163" s="219" t="s">
        <v>374</v>
      </c>
      <c r="E163" s="219"/>
      <c r="F163" s="219" t="s">
        <v>130</v>
      </c>
      <c r="G163" s="221" t="str">
        <f>IFERROR(VLOOKUP(BillDetail_List[[#This Row],[Activity Code]],ActivityCodeList,2,FALSE), "")</f>
        <v>Plan, Prepare, Draft, Review</v>
      </c>
      <c r="H163" s="219"/>
      <c r="I163" s="221" t="str">
        <f>IFERROR(VLOOKUP(BillDetail_List[[#This Row],[Expense Code]],ExpenseCodeList,2,FALSE), "")</f>
        <v/>
      </c>
      <c r="J163" s="222">
        <v>0.3</v>
      </c>
      <c r="K163" s="223">
        <f>BillDetail_List[[#This Row],[Time Claimed]]</f>
        <v>0.3</v>
      </c>
      <c r="L163" s="219" t="s">
        <v>200</v>
      </c>
      <c r="M163" s="224" t="str">
        <f>BillDetail_List[[#This Row],[FE Claimed]]</f>
        <v>ABC2</v>
      </c>
      <c r="N163" s="225">
        <f>IFERROR(VLOOKUP(BillDetail_List[[#This Row],[FE Claimed]],LTM_List[],6,FALSE),0)</f>
        <v>212</v>
      </c>
      <c r="O163" s="225">
        <f>IFERROR(VLOOKUP(BillDetail_List[[#This Row],[FE Allowed]],LTM_List[],7,FALSE),0)</f>
        <v>175</v>
      </c>
      <c r="P163" s="221" t="str">
        <f>IFERROR(VLOOKUP(BillDetail_List[[#This Row],[FE Claimed]],LTM_List[],4,FALSE),"")</f>
        <v>B</v>
      </c>
      <c r="Q163" s="221" t="str">
        <f>IFERROR(VLOOKUP(BillDetail_List[[#This Row],[FE Allowed]],LTM_List[],4,FALSE),"")</f>
        <v>B</v>
      </c>
      <c r="R163" s="226">
        <f>IFERROR(VLOOKUP(BillDetail_List[[#This Row],[Part ID]],Funding_List[],3,FALSE),"")</f>
        <v>0.2</v>
      </c>
      <c r="S163" s="227">
        <f>IFERROR(BillDetail_List[[#This Row],[Time Claimed]]*BillDetail_List[[#This Row],[FE Rate Claimed]],"")</f>
        <v>63.599999999999994</v>
      </c>
      <c r="T163" s="228">
        <f>IFERROR(BillDetail_List[[#This Row],[Time Allowed]]*BillDetail_List[[#This Row],[FE Rate Allowed]],"")</f>
        <v>52.5</v>
      </c>
      <c r="U163" s="229"/>
      <c r="V163" s="228">
        <f>BillDetail_List[[#This Row],[Disbs Claimed]]</f>
        <v>0</v>
      </c>
      <c r="W163" s="227">
        <f>IFERROR((BillDetail_List[[#This Row],[Profit Costs Claimed]]+BillDetail_List[[#This Row],[Disbs Claimed]])*BillDetail_List[[#This Row],[VAT Rate]],"")</f>
        <v>12.719999999999999</v>
      </c>
      <c r="X163" s="228">
        <f>IFERROR(IF(_xlfn.ISFORMULA(W163),(BillDetail_List[[#This Row],[Profit Costs Allowed]]+BillDetail_List[[#This Row],[Disbs Allowed]])*BillDetail_List[[#This Row],[VAT Rate]],W163),"")</f>
        <v>10.5</v>
      </c>
      <c r="Y163" s="224"/>
      <c r="Z163" s="221" t="str">
        <f>IFERROR(VLOOKUP(BillDetail_List[[#This Row],[Finding Code]],Findings_Table[],2,FALSE), " ")</f>
        <v xml:space="preserve"> </v>
      </c>
      <c r="AA163" s="221">
        <f>IFERROR(VLOOKUP(BillDetail_List[[#This Row],[Activity Code]],ActivityCodeList,4,FALSE), " ")</f>
        <v>9</v>
      </c>
    </row>
    <row r="164" spans="1:27" x14ac:dyDescent="0.2">
      <c r="A164" s="219">
        <v>163</v>
      </c>
      <c r="B164" s="219" t="s">
        <v>216</v>
      </c>
      <c r="C164" s="220">
        <v>44134</v>
      </c>
      <c r="D164" s="219" t="s">
        <v>375</v>
      </c>
      <c r="E164" s="219"/>
      <c r="F164" s="219" t="s">
        <v>130</v>
      </c>
      <c r="G164" s="221" t="str">
        <f>IFERROR(VLOOKUP(BillDetail_List[[#This Row],[Activity Code]],ActivityCodeList,2,FALSE), "")</f>
        <v>Plan, Prepare, Draft, Review</v>
      </c>
      <c r="H164" s="219"/>
      <c r="I164" s="221" t="str">
        <f>IFERROR(VLOOKUP(BillDetail_List[[#This Row],[Expense Code]],ExpenseCodeList,2,FALSE), "")</f>
        <v/>
      </c>
      <c r="J164" s="222">
        <v>0.2</v>
      </c>
      <c r="K164" s="223">
        <f>BillDetail_List[[#This Row],[Time Claimed]]</f>
        <v>0.2</v>
      </c>
      <c r="L164" s="219" t="s">
        <v>210</v>
      </c>
      <c r="M164" s="224" t="str">
        <f>BillDetail_List[[#This Row],[FE Claimed]]</f>
        <v>JKL2</v>
      </c>
      <c r="N164" s="225">
        <f>IFERROR(VLOOKUP(BillDetail_List[[#This Row],[FE Claimed]],LTM_List[],6,FALSE),0)</f>
        <v>133</v>
      </c>
      <c r="O164" s="225">
        <f>IFERROR(VLOOKUP(BillDetail_List[[#This Row],[FE Allowed]],LTM_List[],7,FALSE),0)</f>
        <v>133</v>
      </c>
      <c r="P164" s="221" t="str">
        <f>IFERROR(VLOOKUP(BillDetail_List[[#This Row],[FE Claimed]],LTM_List[],4,FALSE),"")</f>
        <v>D</v>
      </c>
      <c r="Q164" s="221" t="str">
        <f>IFERROR(VLOOKUP(BillDetail_List[[#This Row],[FE Allowed]],LTM_List[],4,FALSE),"")</f>
        <v>D</v>
      </c>
      <c r="R164" s="226">
        <f>IFERROR(VLOOKUP(BillDetail_List[[#This Row],[Part ID]],Funding_List[],3,FALSE),"")</f>
        <v>0.2</v>
      </c>
      <c r="S164" s="227">
        <f>IFERROR(BillDetail_List[[#This Row],[Time Claimed]]*BillDetail_List[[#This Row],[FE Rate Claimed]],"")</f>
        <v>26.6</v>
      </c>
      <c r="T164" s="228">
        <f>IFERROR(BillDetail_List[[#This Row],[Time Allowed]]*BillDetail_List[[#This Row],[FE Rate Allowed]],"")</f>
        <v>26.6</v>
      </c>
      <c r="U164" s="229"/>
      <c r="V164" s="228">
        <f>BillDetail_List[[#This Row],[Disbs Claimed]]</f>
        <v>0</v>
      </c>
      <c r="W164" s="227">
        <f>IFERROR((BillDetail_List[[#This Row],[Profit Costs Claimed]]+BillDetail_List[[#This Row],[Disbs Claimed]])*BillDetail_List[[#This Row],[VAT Rate]],"")</f>
        <v>5.32</v>
      </c>
      <c r="X164" s="228">
        <f>IFERROR(IF(_xlfn.ISFORMULA(W164),(BillDetail_List[[#This Row],[Profit Costs Allowed]]+BillDetail_List[[#This Row],[Disbs Allowed]])*BillDetail_List[[#This Row],[VAT Rate]],W164),"")</f>
        <v>5.32</v>
      </c>
      <c r="Y164" s="224"/>
      <c r="Z164" s="221" t="str">
        <f>IFERROR(VLOOKUP(BillDetail_List[[#This Row],[Finding Code]],Findings_Table[],2,FALSE), " ")</f>
        <v xml:space="preserve"> </v>
      </c>
      <c r="AA164" s="221">
        <f>IFERROR(VLOOKUP(BillDetail_List[[#This Row],[Activity Code]],ActivityCodeList,4,FALSE), " ")</f>
        <v>9</v>
      </c>
    </row>
    <row r="165" spans="1:27" ht="25.5" x14ac:dyDescent="0.2">
      <c r="A165" s="219">
        <v>164</v>
      </c>
      <c r="B165" s="219" t="s">
        <v>216</v>
      </c>
      <c r="C165" s="220">
        <v>44134</v>
      </c>
      <c r="D165" s="219" t="s">
        <v>376</v>
      </c>
      <c r="E165" s="219"/>
      <c r="F165" s="219" t="s">
        <v>130</v>
      </c>
      <c r="G165" s="221" t="str">
        <f>IFERROR(VLOOKUP(BillDetail_List[[#This Row],[Activity Code]],ActivityCodeList,2,FALSE), "")</f>
        <v>Plan, Prepare, Draft, Review</v>
      </c>
      <c r="H165" s="219"/>
      <c r="I165" s="221" t="str">
        <f>IFERROR(VLOOKUP(BillDetail_List[[#This Row],[Expense Code]],ExpenseCodeList,2,FALSE), "")</f>
        <v/>
      </c>
      <c r="J165" s="222">
        <v>0.1</v>
      </c>
      <c r="K165" s="223">
        <v>0</v>
      </c>
      <c r="L165" s="219" t="s">
        <v>200</v>
      </c>
      <c r="M165" s="224" t="str">
        <f>BillDetail_List[[#This Row],[FE Claimed]]</f>
        <v>ABC2</v>
      </c>
      <c r="N165" s="225">
        <f>IFERROR(VLOOKUP(BillDetail_List[[#This Row],[FE Claimed]],LTM_List[],6,FALSE),0)</f>
        <v>212</v>
      </c>
      <c r="O165" s="225">
        <f>IFERROR(VLOOKUP(BillDetail_List[[#This Row],[FE Allowed]],LTM_List[],7,FALSE),0)</f>
        <v>175</v>
      </c>
      <c r="P165" s="221" t="str">
        <f>IFERROR(VLOOKUP(BillDetail_List[[#This Row],[FE Claimed]],LTM_List[],4,FALSE),"")</f>
        <v>B</v>
      </c>
      <c r="Q165" s="221" t="str">
        <f>IFERROR(VLOOKUP(BillDetail_List[[#This Row],[FE Allowed]],LTM_List[],4,FALSE),"")</f>
        <v>B</v>
      </c>
      <c r="R165" s="226">
        <f>IFERROR(VLOOKUP(BillDetail_List[[#This Row],[Part ID]],Funding_List[],3,FALSE),"")</f>
        <v>0.2</v>
      </c>
      <c r="S165" s="227">
        <f>IFERROR(BillDetail_List[[#This Row],[Time Claimed]]*BillDetail_List[[#This Row],[FE Rate Claimed]],"")</f>
        <v>21.200000000000003</v>
      </c>
      <c r="T165" s="228">
        <f>IFERROR(BillDetail_List[[#This Row],[Time Allowed]]*BillDetail_List[[#This Row],[FE Rate Allowed]],"")</f>
        <v>0</v>
      </c>
      <c r="U165" s="229"/>
      <c r="V165" s="228">
        <f>BillDetail_List[[#This Row],[Disbs Claimed]]</f>
        <v>0</v>
      </c>
      <c r="W165" s="227">
        <f>IFERROR((BillDetail_List[[#This Row],[Profit Costs Claimed]]+BillDetail_List[[#This Row],[Disbs Claimed]])*BillDetail_List[[#This Row],[VAT Rate]],"")</f>
        <v>4.2400000000000011</v>
      </c>
      <c r="X165" s="228">
        <f>IFERROR(IF(_xlfn.ISFORMULA(W165),(BillDetail_List[[#This Row],[Profit Costs Allowed]]+BillDetail_List[[#This Row],[Disbs Allowed]])*BillDetail_List[[#This Row],[VAT Rate]],W165),"")</f>
        <v>0</v>
      </c>
      <c r="Y165" s="224"/>
      <c r="Z165" s="221" t="s">
        <v>519</v>
      </c>
      <c r="AA165" s="221">
        <f>IFERROR(VLOOKUP(BillDetail_List[[#This Row],[Activity Code]],ActivityCodeList,4,FALSE), " ")</f>
        <v>9</v>
      </c>
    </row>
    <row r="166" spans="1:27" ht="25.5" x14ac:dyDescent="0.2">
      <c r="A166" s="219">
        <v>165</v>
      </c>
      <c r="B166" s="219" t="s">
        <v>216</v>
      </c>
      <c r="C166" s="220">
        <v>44137</v>
      </c>
      <c r="D166" s="219" t="s">
        <v>377</v>
      </c>
      <c r="E166" s="219" t="s">
        <v>304</v>
      </c>
      <c r="F166" s="219" t="s">
        <v>123</v>
      </c>
      <c r="G166" s="221" t="str">
        <f>IFERROR(VLOOKUP(BillDetail_List[[#This Row],[Activity Code]],ActivityCodeList,2,FALSE), "")</f>
        <v>Timed Telephone Calls</v>
      </c>
      <c r="H166" s="219"/>
      <c r="I166" s="221" t="str">
        <f>IFERROR(VLOOKUP(BillDetail_List[[#This Row],[Expense Code]],ExpenseCodeList,2,FALSE), "")</f>
        <v/>
      </c>
      <c r="J166" s="222">
        <v>0.2</v>
      </c>
      <c r="K166" s="223">
        <f>BillDetail_List[[#This Row],[Time Claimed]]</f>
        <v>0.2</v>
      </c>
      <c r="L166" s="219" t="s">
        <v>210</v>
      </c>
      <c r="M166" s="224" t="str">
        <f>BillDetail_List[[#This Row],[FE Claimed]]</f>
        <v>JKL2</v>
      </c>
      <c r="N166" s="225">
        <f>IFERROR(VLOOKUP(BillDetail_List[[#This Row],[FE Claimed]],LTM_List[],6,FALSE),0)</f>
        <v>133</v>
      </c>
      <c r="O166" s="225">
        <f>IFERROR(VLOOKUP(BillDetail_List[[#This Row],[FE Allowed]],LTM_List[],7,FALSE),0)</f>
        <v>133</v>
      </c>
      <c r="P166" s="221" t="str">
        <f>IFERROR(VLOOKUP(BillDetail_List[[#This Row],[FE Claimed]],LTM_List[],4,FALSE),"")</f>
        <v>D</v>
      </c>
      <c r="Q166" s="221" t="str">
        <f>IFERROR(VLOOKUP(BillDetail_List[[#This Row],[FE Allowed]],LTM_List[],4,FALSE),"")</f>
        <v>D</v>
      </c>
      <c r="R166" s="226">
        <f>IFERROR(VLOOKUP(BillDetail_List[[#This Row],[Part ID]],Funding_List[],3,FALSE),"")</f>
        <v>0.2</v>
      </c>
      <c r="S166" s="227">
        <f>IFERROR(BillDetail_List[[#This Row],[Time Claimed]]*BillDetail_List[[#This Row],[FE Rate Claimed]],"")</f>
        <v>26.6</v>
      </c>
      <c r="T166" s="228">
        <f>IFERROR(BillDetail_List[[#This Row],[Time Allowed]]*BillDetail_List[[#This Row],[FE Rate Allowed]],"")</f>
        <v>26.6</v>
      </c>
      <c r="U166" s="229"/>
      <c r="V166" s="228">
        <f>BillDetail_List[[#This Row],[Disbs Claimed]]</f>
        <v>0</v>
      </c>
      <c r="W166" s="227">
        <f>IFERROR((BillDetail_List[[#This Row],[Profit Costs Claimed]]+BillDetail_List[[#This Row],[Disbs Claimed]])*BillDetail_List[[#This Row],[VAT Rate]],"")</f>
        <v>5.32</v>
      </c>
      <c r="X166" s="228">
        <f>IFERROR(IF(_xlfn.ISFORMULA(W166),(BillDetail_List[[#This Row],[Profit Costs Allowed]]+BillDetail_List[[#This Row],[Disbs Allowed]])*BillDetail_List[[#This Row],[VAT Rate]],W166),"")</f>
        <v>5.32</v>
      </c>
      <c r="Y166" s="224"/>
      <c r="Z166" s="221" t="str">
        <f>IFERROR(VLOOKUP(BillDetail_List[[#This Row],[Finding Code]],Findings_Table[],2,FALSE), " ")</f>
        <v xml:space="preserve"> </v>
      </c>
      <c r="AA166" s="221">
        <f>IFERROR(VLOOKUP(BillDetail_List[[#This Row],[Activity Code]],ActivityCodeList,4,FALSE), " ")</f>
        <v>2</v>
      </c>
    </row>
    <row r="167" spans="1:27" ht="38.25" x14ac:dyDescent="0.2">
      <c r="A167" s="219">
        <v>166</v>
      </c>
      <c r="B167" s="219" t="s">
        <v>216</v>
      </c>
      <c r="C167" s="220">
        <v>44137</v>
      </c>
      <c r="D167" s="219" t="s">
        <v>220</v>
      </c>
      <c r="E167" s="219"/>
      <c r="F167" s="219" t="s">
        <v>130</v>
      </c>
      <c r="G167" s="221" t="str">
        <f>IFERROR(VLOOKUP(BillDetail_List[[#This Row],[Activity Code]],ActivityCodeList,2,FALSE), "")</f>
        <v>Plan, Prepare, Draft, Review</v>
      </c>
      <c r="H167" s="219"/>
      <c r="I167" s="221" t="str">
        <f>IFERROR(VLOOKUP(BillDetail_List[[#This Row],[Expense Code]],ExpenseCodeList,2,FALSE), "")</f>
        <v/>
      </c>
      <c r="J167" s="222">
        <v>0.2</v>
      </c>
      <c r="K167" s="223">
        <v>0</v>
      </c>
      <c r="L167" s="219" t="s">
        <v>210</v>
      </c>
      <c r="M167" s="224" t="str">
        <f>BillDetail_List[[#This Row],[FE Claimed]]</f>
        <v>JKL2</v>
      </c>
      <c r="N167" s="225">
        <f>IFERROR(VLOOKUP(BillDetail_List[[#This Row],[FE Claimed]],LTM_List[],6,FALSE),0)</f>
        <v>133</v>
      </c>
      <c r="O167" s="225">
        <f>IFERROR(VLOOKUP(BillDetail_List[[#This Row],[FE Allowed]],LTM_List[],7,FALSE),0)</f>
        <v>133</v>
      </c>
      <c r="P167" s="221" t="str">
        <f>IFERROR(VLOOKUP(BillDetail_List[[#This Row],[FE Claimed]],LTM_List[],4,FALSE),"")</f>
        <v>D</v>
      </c>
      <c r="Q167" s="221" t="str">
        <f>IFERROR(VLOOKUP(BillDetail_List[[#This Row],[FE Allowed]],LTM_List[],4,FALSE),"")</f>
        <v>D</v>
      </c>
      <c r="R167" s="226">
        <f>IFERROR(VLOOKUP(BillDetail_List[[#This Row],[Part ID]],Funding_List[],3,FALSE),"")</f>
        <v>0.2</v>
      </c>
      <c r="S167" s="227">
        <f>IFERROR(BillDetail_List[[#This Row],[Time Claimed]]*BillDetail_List[[#This Row],[FE Rate Claimed]],"")</f>
        <v>26.6</v>
      </c>
      <c r="T167" s="228">
        <f>IFERROR(BillDetail_List[[#This Row],[Time Allowed]]*BillDetail_List[[#This Row],[FE Rate Allowed]],"")</f>
        <v>0</v>
      </c>
      <c r="U167" s="229"/>
      <c r="V167" s="228">
        <f>BillDetail_List[[#This Row],[Disbs Claimed]]</f>
        <v>0</v>
      </c>
      <c r="W167" s="227">
        <f>IFERROR((BillDetail_List[[#This Row],[Profit Costs Claimed]]+BillDetail_List[[#This Row],[Disbs Claimed]])*BillDetail_List[[#This Row],[VAT Rate]],"")</f>
        <v>5.32</v>
      </c>
      <c r="X167" s="228">
        <f>IFERROR(IF(_xlfn.ISFORMULA(W167),(BillDetail_List[[#This Row],[Profit Costs Allowed]]+BillDetail_List[[#This Row],[Disbs Allowed]])*BillDetail_List[[#This Row],[VAT Rate]],W167),"")</f>
        <v>0</v>
      </c>
      <c r="Y167" s="224" t="s">
        <v>505</v>
      </c>
      <c r="Z167" s="221" t="str">
        <f>IFERROR(VLOOKUP(BillDetail_List[[#This Row],[Finding Code]],Findings_Table[],2,FALSE), " ")</f>
        <v>Overheads</v>
      </c>
      <c r="AA167" s="221">
        <f>IFERROR(VLOOKUP(BillDetail_List[[#This Row],[Activity Code]],ActivityCodeList,4,FALSE), " ")</f>
        <v>9</v>
      </c>
    </row>
    <row r="168" spans="1:27" x14ac:dyDescent="0.2">
      <c r="A168" s="219">
        <v>167</v>
      </c>
      <c r="B168" s="219" t="s">
        <v>216</v>
      </c>
      <c r="C168" s="220">
        <v>44137</v>
      </c>
      <c r="D168" s="219" t="s">
        <v>378</v>
      </c>
      <c r="E168" s="219"/>
      <c r="F168" s="219" t="s">
        <v>130</v>
      </c>
      <c r="G168" s="221" t="str">
        <f>IFERROR(VLOOKUP(BillDetail_List[[#This Row],[Activity Code]],ActivityCodeList,2,FALSE), "")</f>
        <v>Plan, Prepare, Draft, Review</v>
      </c>
      <c r="H168" s="219"/>
      <c r="I168" s="221" t="str">
        <f>IFERROR(VLOOKUP(BillDetail_List[[#This Row],[Expense Code]],ExpenseCodeList,2,FALSE), "")</f>
        <v/>
      </c>
      <c r="J168" s="222">
        <v>0.1</v>
      </c>
      <c r="K168" s="223">
        <f>BillDetail_List[[#This Row],[Time Claimed]]</f>
        <v>0.1</v>
      </c>
      <c r="L168" s="219" t="s">
        <v>194</v>
      </c>
      <c r="M168" s="224" t="str">
        <f>BillDetail_List[[#This Row],[FE Claimed]]</f>
        <v>GHI2</v>
      </c>
      <c r="N168" s="225">
        <f>IFERROR(VLOOKUP(BillDetail_List[[#This Row],[FE Claimed]],LTM_List[],6,FALSE),0)</f>
        <v>260</v>
      </c>
      <c r="O168" s="225">
        <f>IFERROR(VLOOKUP(BillDetail_List[[#This Row],[FE Allowed]],LTM_List[],7,FALSE),0)</f>
        <v>260</v>
      </c>
      <c r="P168" s="221" t="str">
        <f>IFERROR(VLOOKUP(BillDetail_List[[#This Row],[FE Claimed]],LTM_List[],4,FALSE),"")</f>
        <v>A</v>
      </c>
      <c r="Q168" s="221" t="str">
        <f>IFERROR(VLOOKUP(BillDetail_List[[#This Row],[FE Allowed]],LTM_List[],4,FALSE),"")</f>
        <v>A</v>
      </c>
      <c r="R168" s="226">
        <f>IFERROR(VLOOKUP(BillDetail_List[[#This Row],[Part ID]],Funding_List[],3,FALSE),"")</f>
        <v>0.2</v>
      </c>
      <c r="S168" s="227">
        <f>IFERROR(BillDetail_List[[#This Row],[Time Claimed]]*BillDetail_List[[#This Row],[FE Rate Claimed]],"")</f>
        <v>26</v>
      </c>
      <c r="T168" s="228">
        <f>IFERROR(BillDetail_List[[#This Row],[Time Allowed]]*BillDetail_List[[#This Row],[FE Rate Allowed]],"")</f>
        <v>26</v>
      </c>
      <c r="U168" s="229"/>
      <c r="V168" s="228">
        <f>BillDetail_List[[#This Row],[Disbs Claimed]]</f>
        <v>0</v>
      </c>
      <c r="W168" s="227">
        <f>IFERROR((BillDetail_List[[#This Row],[Profit Costs Claimed]]+BillDetail_List[[#This Row],[Disbs Claimed]])*BillDetail_List[[#This Row],[VAT Rate]],"")</f>
        <v>5.2</v>
      </c>
      <c r="X168" s="228">
        <f>IFERROR(IF(_xlfn.ISFORMULA(W168),(BillDetail_List[[#This Row],[Profit Costs Allowed]]+BillDetail_List[[#This Row],[Disbs Allowed]])*BillDetail_List[[#This Row],[VAT Rate]],W168),"")</f>
        <v>5.2</v>
      </c>
      <c r="Y168" s="224"/>
      <c r="Z168" s="221" t="str">
        <f>IFERROR(VLOOKUP(BillDetail_List[[#This Row],[Finding Code]],Findings_Table[],2,FALSE), " ")</f>
        <v xml:space="preserve"> </v>
      </c>
      <c r="AA168" s="221">
        <f>IFERROR(VLOOKUP(BillDetail_List[[#This Row],[Activity Code]],ActivityCodeList,4,FALSE), " ")</f>
        <v>9</v>
      </c>
    </row>
    <row r="169" spans="1:27" ht="25.5" x14ac:dyDescent="0.2">
      <c r="A169" s="219">
        <v>168</v>
      </c>
      <c r="B169" s="219" t="s">
        <v>216</v>
      </c>
      <c r="C169" s="220">
        <v>44137</v>
      </c>
      <c r="D169" s="219" t="s">
        <v>379</v>
      </c>
      <c r="E169" s="219"/>
      <c r="F169" s="219" t="s">
        <v>130</v>
      </c>
      <c r="G169" s="221" t="str">
        <f>IFERROR(VLOOKUP(BillDetail_List[[#This Row],[Activity Code]],ActivityCodeList,2,FALSE), "")</f>
        <v>Plan, Prepare, Draft, Review</v>
      </c>
      <c r="H169" s="219"/>
      <c r="I169" s="221" t="str">
        <f>IFERROR(VLOOKUP(BillDetail_List[[#This Row],[Expense Code]],ExpenseCodeList,2,FALSE), "")</f>
        <v/>
      </c>
      <c r="J169" s="222">
        <v>0.1</v>
      </c>
      <c r="K169" s="223">
        <f>BillDetail_List[[#This Row],[Time Claimed]]</f>
        <v>0.1</v>
      </c>
      <c r="L169" s="219" t="s">
        <v>194</v>
      </c>
      <c r="M169" s="224" t="str">
        <f>BillDetail_List[[#This Row],[FE Claimed]]</f>
        <v>GHI2</v>
      </c>
      <c r="N169" s="225">
        <f>IFERROR(VLOOKUP(BillDetail_List[[#This Row],[FE Claimed]],LTM_List[],6,FALSE),0)</f>
        <v>260</v>
      </c>
      <c r="O169" s="225">
        <f>IFERROR(VLOOKUP(BillDetail_List[[#This Row],[FE Allowed]],LTM_List[],7,FALSE),0)</f>
        <v>260</v>
      </c>
      <c r="P169" s="221" t="str">
        <f>IFERROR(VLOOKUP(BillDetail_List[[#This Row],[FE Claimed]],LTM_List[],4,FALSE),"")</f>
        <v>A</v>
      </c>
      <c r="Q169" s="221" t="str">
        <f>IFERROR(VLOOKUP(BillDetail_List[[#This Row],[FE Allowed]],LTM_List[],4,FALSE),"")</f>
        <v>A</v>
      </c>
      <c r="R169" s="226">
        <f>IFERROR(VLOOKUP(BillDetail_List[[#This Row],[Part ID]],Funding_List[],3,FALSE),"")</f>
        <v>0.2</v>
      </c>
      <c r="S169" s="227">
        <f>IFERROR(BillDetail_List[[#This Row],[Time Claimed]]*BillDetail_List[[#This Row],[FE Rate Claimed]],"")</f>
        <v>26</v>
      </c>
      <c r="T169" s="228">
        <f>IFERROR(BillDetail_List[[#This Row],[Time Allowed]]*BillDetail_List[[#This Row],[FE Rate Allowed]],"")</f>
        <v>26</v>
      </c>
      <c r="U169" s="229"/>
      <c r="V169" s="228">
        <f>BillDetail_List[[#This Row],[Disbs Claimed]]</f>
        <v>0</v>
      </c>
      <c r="W169" s="227">
        <f>IFERROR((BillDetail_List[[#This Row],[Profit Costs Claimed]]+BillDetail_List[[#This Row],[Disbs Claimed]])*BillDetail_List[[#This Row],[VAT Rate]],"")</f>
        <v>5.2</v>
      </c>
      <c r="X169" s="228">
        <f>IFERROR(IF(_xlfn.ISFORMULA(W169),(BillDetail_List[[#This Row],[Profit Costs Allowed]]+BillDetail_List[[#This Row],[Disbs Allowed]])*BillDetail_List[[#This Row],[VAT Rate]],W169),"")</f>
        <v>5.2</v>
      </c>
      <c r="Y169" s="224"/>
      <c r="Z169" s="221" t="str">
        <f>IFERROR(VLOOKUP(BillDetail_List[[#This Row],[Finding Code]],Findings_Table[],2,FALSE), " ")</f>
        <v xml:space="preserve"> </v>
      </c>
      <c r="AA169" s="221">
        <f>IFERROR(VLOOKUP(BillDetail_List[[#This Row],[Activity Code]],ActivityCodeList,4,FALSE), " ")</f>
        <v>9</v>
      </c>
    </row>
    <row r="170" spans="1:27" ht="63.75" x14ac:dyDescent="0.2">
      <c r="A170" s="219">
        <v>169</v>
      </c>
      <c r="B170" s="219" t="s">
        <v>216</v>
      </c>
      <c r="C170" s="220">
        <v>44139</v>
      </c>
      <c r="D170" s="219" t="s">
        <v>275</v>
      </c>
      <c r="E170" s="219" t="s">
        <v>264</v>
      </c>
      <c r="F170" s="219" t="s">
        <v>122</v>
      </c>
      <c r="G170" s="221" t="str">
        <f>IFERROR(VLOOKUP(BillDetail_List[[#This Row],[Activity Code]],ActivityCodeList,2,FALSE), "")</f>
        <v>Personal Attendances</v>
      </c>
      <c r="H170" s="219"/>
      <c r="I170" s="221" t="str">
        <f>IFERROR(VLOOKUP(BillDetail_List[[#This Row],[Expense Code]],ExpenseCodeList,2,FALSE), "")</f>
        <v/>
      </c>
      <c r="J170" s="222">
        <v>0.3</v>
      </c>
      <c r="K170" s="223">
        <f>BillDetail_List[[#This Row],[Time Claimed]]</f>
        <v>0.3</v>
      </c>
      <c r="L170" s="219" t="s">
        <v>210</v>
      </c>
      <c r="M170" s="224" t="str">
        <f>BillDetail_List[[#This Row],[FE Claimed]]</f>
        <v>JKL2</v>
      </c>
      <c r="N170" s="225">
        <f>IFERROR(VLOOKUP(BillDetail_List[[#This Row],[FE Claimed]],LTM_List[],6,FALSE),0)</f>
        <v>133</v>
      </c>
      <c r="O170" s="225">
        <f>IFERROR(VLOOKUP(BillDetail_List[[#This Row],[FE Allowed]],LTM_List[],7,FALSE),0)</f>
        <v>133</v>
      </c>
      <c r="P170" s="221" t="str">
        <f>IFERROR(VLOOKUP(BillDetail_List[[#This Row],[FE Claimed]],LTM_List[],4,FALSE),"")</f>
        <v>D</v>
      </c>
      <c r="Q170" s="221" t="str">
        <f>IFERROR(VLOOKUP(BillDetail_List[[#This Row],[FE Allowed]],LTM_List[],4,FALSE),"")</f>
        <v>D</v>
      </c>
      <c r="R170" s="226">
        <f>IFERROR(VLOOKUP(BillDetail_List[[#This Row],[Part ID]],Funding_List[],3,FALSE),"")</f>
        <v>0.2</v>
      </c>
      <c r="S170" s="227">
        <f>IFERROR(BillDetail_List[[#This Row],[Time Claimed]]*BillDetail_List[[#This Row],[FE Rate Claimed]],"")</f>
        <v>39.9</v>
      </c>
      <c r="T170" s="228">
        <f>IFERROR(BillDetail_List[[#This Row],[Time Allowed]]*BillDetail_List[[#This Row],[FE Rate Allowed]],"")</f>
        <v>39.9</v>
      </c>
      <c r="U170" s="229"/>
      <c r="V170" s="228">
        <f>BillDetail_List[[#This Row],[Disbs Claimed]]</f>
        <v>0</v>
      </c>
      <c r="W170" s="227">
        <f>IFERROR((BillDetail_List[[#This Row],[Profit Costs Claimed]]+BillDetail_List[[#This Row],[Disbs Claimed]])*BillDetail_List[[#This Row],[VAT Rate]],"")</f>
        <v>7.98</v>
      </c>
      <c r="X170" s="228">
        <f>IFERROR(IF(_xlfn.ISFORMULA(W170),(BillDetail_List[[#This Row],[Profit Costs Allowed]]+BillDetail_List[[#This Row],[Disbs Allowed]])*BillDetail_List[[#This Row],[VAT Rate]],W170),"")</f>
        <v>7.98</v>
      </c>
      <c r="Y170" s="224"/>
      <c r="Z170" s="221" t="str">
        <f>IFERROR(VLOOKUP(BillDetail_List[[#This Row],[Finding Code]],Findings_Table[],2,FALSE), " ")</f>
        <v xml:space="preserve"> </v>
      </c>
      <c r="AA170" s="221">
        <f>IFERROR(VLOOKUP(BillDetail_List[[#This Row],[Activity Code]],ActivityCodeList,4,FALSE), " ")</f>
        <v>1</v>
      </c>
    </row>
    <row r="171" spans="1:27" ht="25.5" x14ac:dyDescent="0.2">
      <c r="A171" s="219">
        <v>170</v>
      </c>
      <c r="B171" s="219" t="s">
        <v>216</v>
      </c>
      <c r="C171" s="220">
        <v>44139</v>
      </c>
      <c r="D171" s="219" t="s">
        <v>271</v>
      </c>
      <c r="E171" s="219" t="s">
        <v>264</v>
      </c>
      <c r="F171" s="219" t="s">
        <v>128</v>
      </c>
      <c r="G171" s="221" t="str">
        <f>IFERROR(VLOOKUP(BillDetail_List[[#This Row],[Activity Code]],ActivityCodeList,2,FALSE), "")</f>
        <v>Billable travel and waiting time</v>
      </c>
      <c r="H171" s="219"/>
      <c r="I171" s="221" t="str">
        <f>IFERROR(VLOOKUP(BillDetail_List[[#This Row],[Expense Code]],ExpenseCodeList,2,FALSE), "")</f>
        <v/>
      </c>
      <c r="J171" s="222">
        <v>0.4</v>
      </c>
      <c r="K171" s="223">
        <f>BillDetail_List[[#This Row],[Time Claimed]]</f>
        <v>0.4</v>
      </c>
      <c r="L171" s="219" t="s">
        <v>214</v>
      </c>
      <c r="M171" s="224" t="str">
        <f>BillDetail_List[[#This Row],[FE Claimed]]</f>
        <v>IVP2</v>
      </c>
      <c r="N171" s="225">
        <f>IFERROR(VLOOKUP(BillDetail_List[[#This Row],[FE Claimed]],LTM_List[],6,FALSE),0)</f>
        <v>66.5</v>
      </c>
      <c r="O171" s="225">
        <f>IFERROR(VLOOKUP(BillDetail_List[[#This Row],[FE Allowed]],LTM_List[],7,FALSE),0)</f>
        <v>66.5</v>
      </c>
      <c r="P171" s="221" t="str">
        <f>IFERROR(VLOOKUP(BillDetail_List[[#This Row],[FE Claimed]],LTM_List[],4,FALSE),"")</f>
        <v>D</v>
      </c>
      <c r="Q171" s="221" t="str">
        <f>IFERROR(VLOOKUP(BillDetail_List[[#This Row],[FE Allowed]],LTM_List[],4,FALSE),"")</f>
        <v>D</v>
      </c>
      <c r="R171" s="226">
        <f>IFERROR(VLOOKUP(BillDetail_List[[#This Row],[Part ID]],Funding_List[],3,FALSE),"")</f>
        <v>0.2</v>
      </c>
      <c r="S171" s="227">
        <f>IFERROR(BillDetail_List[[#This Row],[Time Claimed]]*BillDetail_List[[#This Row],[FE Rate Claimed]],"")</f>
        <v>26.6</v>
      </c>
      <c r="T171" s="228">
        <f>IFERROR(BillDetail_List[[#This Row],[Time Allowed]]*BillDetail_List[[#This Row],[FE Rate Allowed]],"")</f>
        <v>26.6</v>
      </c>
      <c r="U171" s="229"/>
      <c r="V171" s="228">
        <f>BillDetail_List[[#This Row],[Disbs Claimed]]</f>
        <v>0</v>
      </c>
      <c r="W171" s="227">
        <f>IFERROR((BillDetail_List[[#This Row],[Profit Costs Claimed]]+BillDetail_List[[#This Row],[Disbs Claimed]])*BillDetail_List[[#This Row],[VAT Rate]],"")</f>
        <v>5.32</v>
      </c>
      <c r="X171" s="228">
        <f>IFERROR(IF(_xlfn.ISFORMULA(W171),(BillDetail_List[[#This Row],[Profit Costs Allowed]]+BillDetail_List[[#This Row],[Disbs Allowed]])*BillDetail_List[[#This Row],[VAT Rate]],W171),"")</f>
        <v>5.32</v>
      </c>
      <c r="Y171" s="224"/>
      <c r="Z171" s="221" t="str">
        <f>IFERROR(VLOOKUP(BillDetail_List[[#This Row],[Finding Code]],Findings_Table[],2,FALSE), " ")</f>
        <v xml:space="preserve"> </v>
      </c>
      <c r="AA171" s="221">
        <f>IFERROR(VLOOKUP(BillDetail_List[[#This Row],[Activity Code]],ActivityCodeList,4,FALSE), " ")</f>
        <v>7</v>
      </c>
    </row>
    <row r="172" spans="1:27" ht="25.5" x14ac:dyDescent="0.2">
      <c r="A172" s="219">
        <v>171</v>
      </c>
      <c r="B172" s="219" t="s">
        <v>216</v>
      </c>
      <c r="C172" s="220">
        <v>44139</v>
      </c>
      <c r="D172" s="219" t="s">
        <v>380</v>
      </c>
      <c r="E172" s="219"/>
      <c r="F172" s="219" t="s">
        <v>130</v>
      </c>
      <c r="G172" s="221" t="str">
        <f>IFERROR(VLOOKUP(BillDetail_List[[#This Row],[Activity Code]],ActivityCodeList,2,FALSE), "")</f>
        <v>Plan, Prepare, Draft, Review</v>
      </c>
      <c r="H172" s="219"/>
      <c r="I172" s="221" t="str">
        <f>IFERROR(VLOOKUP(BillDetail_List[[#This Row],[Expense Code]],ExpenseCodeList,2,FALSE), "")</f>
        <v/>
      </c>
      <c r="J172" s="222">
        <v>0.1</v>
      </c>
      <c r="K172" s="223">
        <f>BillDetail_List[[#This Row],[Time Claimed]]</f>
        <v>0.1</v>
      </c>
      <c r="L172" s="219" t="s">
        <v>210</v>
      </c>
      <c r="M172" s="224" t="str">
        <f>BillDetail_List[[#This Row],[FE Claimed]]</f>
        <v>JKL2</v>
      </c>
      <c r="N172" s="225">
        <f>IFERROR(VLOOKUP(BillDetail_List[[#This Row],[FE Claimed]],LTM_List[],6,FALSE),0)</f>
        <v>133</v>
      </c>
      <c r="O172" s="225">
        <f>IFERROR(VLOOKUP(BillDetail_List[[#This Row],[FE Allowed]],LTM_List[],7,FALSE),0)</f>
        <v>133</v>
      </c>
      <c r="P172" s="221" t="str">
        <f>IFERROR(VLOOKUP(BillDetail_List[[#This Row],[FE Claimed]],LTM_List[],4,FALSE),"")</f>
        <v>D</v>
      </c>
      <c r="Q172" s="221" t="str">
        <f>IFERROR(VLOOKUP(BillDetail_List[[#This Row],[FE Allowed]],LTM_List[],4,FALSE),"")</f>
        <v>D</v>
      </c>
      <c r="R172" s="226">
        <f>IFERROR(VLOOKUP(BillDetail_List[[#This Row],[Part ID]],Funding_List[],3,FALSE),"")</f>
        <v>0.2</v>
      </c>
      <c r="S172" s="227">
        <f>IFERROR(BillDetail_List[[#This Row],[Time Claimed]]*BillDetail_List[[#This Row],[FE Rate Claimed]],"")</f>
        <v>13.3</v>
      </c>
      <c r="T172" s="228">
        <f>IFERROR(BillDetail_List[[#This Row],[Time Allowed]]*BillDetail_List[[#This Row],[FE Rate Allowed]],"")</f>
        <v>13.3</v>
      </c>
      <c r="U172" s="229"/>
      <c r="V172" s="228">
        <f>BillDetail_List[[#This Row],[Disbs Claimed]]</f>
        <v>0</v>
      </c>
      <c r="W172" s="227">
        <f>IFERROR((BillDetail_List[[#This Row],[Profit Costs Claimed]]+BillDetail_List[[#This Row],[Disbs Claimed]])*BillDetail_List[[#This Row],[VAT Rate]],"")</f>
        <v>2.66</v>
      </c>
      <c r="X172" s="228">
        <f>IFERROR(IF(_xlfn.ISFORMULA(W172),(BillDetail_List[[#This Row],[Profit Costs Allowed]]+BillDetail_List[[#This Row],[Disbs Allowed]])*BillDetail_List[[#This Row],[VAT Rate]],W172),"")</f>
        <v>2.66</v>
      </c>
      <c r="Y172" s="224"/>
      <c r="Z172" s="221" t="str">
        <f>IFERROR(VLOOKUP(BillDetail_List[[#This Row],[Finding Code]],Findings_Table[],2,FALSE), " ")</f>
        <v xml:space="preserve"> </v>
      </c>
      <c r="AA172" s="221">
        <f>IFERROR(VLOOKUP(BillDetail_List[[#This Row],[Activity Code]],ActivityCodeList,4,FALSE), " ")</f>
        <v>9</v>
      </c>
    </row>
    <row r="173" spans="1:27" x14ac:dyDescent="0.2">
      <c r="A173" s="219">
        <v>172</v>
      </c>
      <c r="B173" s="219" t="s">
        <v>216</v>
      </c>
      <c r="C173" s="220">
        <v>44146</v>
      </c>
      <c r="D173" s="219" t="s">
        <v>381</v>
      </c>
      <c r="E173" s="219" t="s">
        <v>219</v>
      </c>
      <c r="F173" s="219" t="s">
        <v>123</v>
      </c>
      <c r="G173" s="221" t="str">
        <f>IFERROR(VLOOKUP(BillDetail_List[[#This Row],[Activity Code]],ActivityCodeList,2,FALSE), "")</f>
        <v>Timed Telephone Calls</v>
      </c>
      <c r="H173" s="219"/>
      <c r="I173" s="221" t="str">
        <f>IFERROR(VLOOKUP(BillDetail_List[[#This Row],[Expense Code]],ExpenseCodeList,2,FALSE), "")</f>
        <v/>
      </c>
      <c r="J173" s="222">
        <v>0.5</v>
      </c>
      <c r="K173" s="223">
        <f>BillDetail_List[[#This Row],[Time Claimed]]</f>
        <v>0.5</v>
      </c>
      <c r="L173" s="219" t="s">
        <v>205</v>
      </c>
      <c r="M173" s="224" t="str">
        <f>BillDetail_List[[#This Row],[FE Claimed]]</f>
        <v>DEF2</v>
      </c>
      <c r="N173" s="225">
        <f>IFERROR(VLOOKUP(BillDetail_List[[#This Row],[FE Claimed]],LTM_List[],6,FALSE),0)</f>
        <v>175</v>
      </c>
      <c r="O173" s="225">
        <f>IFERROR(VLOOKUP(BillDetail_List[[#This Row],[FE Allowed]],LTM_List[],7,FALSE),0)</f>
        <v>175</v>
      </c>
      <c r="P173" s="221" t="str">
        <f>IFERROR(VLOOKUP(BillDetail_List[[#This Row],[FE Claimed]],LTM_List[],4,FALSE),"")</f>
        <v>C</v>
      </c>
      <c r="Q173" s="221" t="str">
        <f>IFERROR(VLOOKUP(BillDetail_List[[#This Row],[FE Allowed]],LTM_List[],4,FALSE),"")</f>
        <v>C</v>
      </c>
      <c r="R173" s="226">
        <f>IFERROR(VLOOKUP(BillDetail_List[[#This Row],[Part ID]],Funding_List[],3,FALSE),"")</f>
        <v>0.2</v>
      </c>
      <c r="S173" s="227">
        <f>IFERROR(BillDetail_List[[#This Row],[Time Claimed]]*BillDetail_List[[#This Row],[FE Rate Claimed]],"")</f>
        <v>87.5</v>
      </c>
      <c r="T173" s="228">
        <f>IFERROR(BillDetail_List[[#This Row],[Time Allowed]]*BillDetail_List[[#This Row],[FE Rate Allowed]],"")</f>
        <v>87.5</v>
      </c>
      <c r="U173" s="229"/>
      <c r="V173" s="228">
        <f>BillDetail_List[[#This Row],[Disbs Claimed]]</f>
        <v>0</v>
      </c>
      <c r="W173" s="227">
        <f>IFERROR((BillDetail_List[[#This Row],[Profit Costs Claimed]]+BillDetail_List[[#This Row],[Disbs Claimed]])*BillDetail_List[[#This Row],[VAT Rate]],"")</f>
        <v>17.5</v>
      </c>
      <c r="X173" s="228">
        <f>IFERROR(IF(_xlfn.ISFORMULA(W173),(BillDetail_List[[#This Row],[Profit Costs Allowed]]+BillDetail_List[[#This Row],[Disbs Allowed]])*BillDetail_List[[#This Row],[VAT Rate]],W173),"")</f>
        <v>17.5</v>
      </c>
      <c r="Y173" s="224"/>
      <c r="Z173" s="221" t="str">
        <f>IFERROR(VLOOKUP(BillDetail_List[[#This Row],[Finding Code]],Findings_Table[],2,FALSE), " ")</f>
        <v xml:space="preserve"> </v>
      </c>
      <c r="AA173" s="221">
        <f>IFERROR(VLOOKUP(BillDetail_List[[#This Row],[Activity Code]],ActivityCodeList,4,FALSE), " ")</f>
        <v>2</v>
      </c>
    </row>
    <row r="174" spans="1:27" ht="25.5" x14ac:dyDescent="0.2">
      <c r="A174" s="219">
        <v>173</v>
      </c>
      <c r="B174" s="219" t="s">
        <v>216</v>
      </c>
      <c r="C174" s="220">
        <v>44146</v>
      </c>
      <c r="D174" s="219" t="s">
        <v>382</v>
      </c>
      <c r="E174" s="219"/>
      <c r="F174" s="219" t="s">
        <v>130</v>
      </c>
      <c r="G174" s="221" t="str">
        <f>IFERROR(VLOOKUP(BillDetail_List[[#This Row],[Activity Code]],ActivityCodeList,2,FALSE), "")</f>
        <v>Plan, Prepare, Draft, Review</v>
      </c>
      <c r="H174" s="219"/>
      <c r="I174" s="221" t="str">
        <f>IFERROR(VLOOKUP(BillDetail_List[[#This Row],[Expense Code]],ExpenseCodeList,2,FALSE), "")</f>
        <v/>
      </c>
      <c r="J174" s="222">
        <v>0.1</v>
      </c>
      <c r="K174" s="223">
        <f>BillDetail_List[[#This Row],[Time Claimed]]</f>
        <v>0.1</v>
      </c>
      <c r="L174" s="219" t="s">
        <v>210</v>
      </c>
      <c r="M174" s="224" t="str">
        <f>BillDetail_List[[#This Row],[FE Claimed]]</f>
        <v>JKL2</v>
      </c>
      <c r="N174" s="225">
        <f>IFERROR(VLOOKUP(BillDetail_List[[#This Row],[FE Claimed]],LTM_List[],6,FALSE),0)</f>
        <v>133</v>
      </c>
      <c r="O174" s="225">
        <f>IFERROR(VLOOKUP(BillDetail_List[[#This Row],[FE Allowed]],LTM_List[],7,FALSE),0)</f>
        <v>133</v>
      </c>
      <c r="P174" s="221" t="str">
        <f>IFERROR(VLOOKUP(BillDetail_List[[#This Row],[FE Claimed]],LTM_List[],4,FALSE),"")</f>
        <v>D</v>
      </c>
      <c r="Q174" s="221" t="str">
        <f>IFERROR(VLOOKUP(BillDetail_List[[#This Row],[FE Allowed]],LTM_List[],4,FALSE),"")</f>
        <v>D</v>
      </c>
      <c r="R174" s="226">
        <f>IFERROR(VLOOKUP(BillDetail_List[[#This Row],[Part ID]],Funding_List[],3,FALSE),"")</f>
        <v>0.2</v>
      </c>
      <c r="S174" s="227">
        <f>IFERROR(BillDetail_List[[#This Row],[Time Claimed]]*BillDetail_List[[#This Row],[FE Rate Claimed]],"")</f>
        <v>13.3</v>
      </c>
      <c r="T174" s="228">
        <f>IFERROR(BillDetail_List[[#This Row],[Time Allowed]]*BillDetail_List[[#This Row],[FE Rate Allowed]],"")</f>
        <v>13.3</v>
      </c>
      <c r="U174" s="229"/>
      <c r="V174" s="228">
        <f>BillDetail_List[[#This Row],[Disbs Claimed]]</f>
        <v>0</v>
      </c>
      <c r="W174" s="227">
        <f>IFERROR((BillDetail_List[[#This Row],[Profit Costs Claimed]]+BillDetail_List[[#This Row],[Disbs Claimed]])*BillDetail_List[[#This Row],[VAT Rate]],"")</f>
        <v>2.66</v>
      </c>
      <c r="X174" s="228">
        <f>IFERROR(IF(_xlfn.ISFORMULA(W174),(BillDetail_List[[#This Row],[Profit Costs Allowed]]+BillDetail_List[[#This Row],[Disbs Allowed]])*BillDetail_List[[#This Row],[VAT Rate]],W174),"")</f>
        <v>2.66</v>
      </c>
      <c r="Y174" s="224"/>
      <c r="Z174" s="221" t="str">
        <f>IFERROR(VLOOKUP(BillDetail_List[[#This Row],[Finding Code]],Findings_Table[],2,FALSE), " ")</f>
        <v xml:space="preserve"> </v>
      </c>
      <c r="AA174" s="221">
        <f>IFERROR(VLOOKUP(BillDetail_List[[#This Row],[Activity Code]],ActivityCodeList,4,FALSE), " ")</f>
        <v>9</v>
      </c>
    </row>
    <row r="175" spans="1:27" ht="38.25" x14ac:dyDescent="0.2">
      <c r="A175" s="219">
        <v>174</v>
      </c>
      <c r="B175" s="219" t="s">
        <v>216</v>
      </c>
      <c r="C175" s="220">
        <v>44151</v>
      </c>
      <c r="D175" s="219" t="s">
        <v>383</v>
      </c>
      <c r="E175" s="219"/>
      <c r="F175" s="219" t="s">
        <v>130</v>
      </c>
      <c r="G175" s="221" t="str">
        <f>IFERROR(VLOOKUP(BillDetail_List[[#This Row],[Activity Code]],ActivityCodeList,2,FALSE), "")</f>
        <v>Plan, Prepare, Draft, Review</v>
      </c>
      <c r="H175" s="219"/>
      <c r="I175" s="221" t="str">
        <f>IFERROR(VLOOKUP(BillDetail_List[[#This Row],[Expense Code]],ExpenseCodeList,2,FALSE), "")</f>
        <v/>
      </c>
      <c r="J175" s="222">
        <v>0.1</v>
      </c>
      <c r="K175" s="223">
        <f>BillDetail_List[[#This Row],[Time Claimed]]</f>
        <v>0.1</v>
      </c>
      <c r="L175" s="219" t="s">
        <v>210</v>
      </c>
      <c r="M175" s="224" t="str">
        <f>BillDetail_List[[#This Row],[FE Claimed]]</f>
        <v>JKL2</v>
      </c>
      <c r="N175" s="225">
        <f>IFERROR(VLOOKUP(BillDetail_List[[#This Row],[FE Claimed]],LTM_List[],6,FALSE),0)</f>
        <v>133</v>
      </c>
      <c r="O175" s="225">
        <f>IFERROR(VLOOKUP(BillDetail_List[[#This Row],[FE Allowed]],LTM_List[],7,FALSE),0)</f>
        <v>133</v>
      </c>
      <c r="P175" s="221" t="str">
        <f>IFERROR(VLOOKUP(BillDetail_List[[#This Row],[FE Claimed]],LTM_List[],4,FALSE),"")</f>
        <v>D</v>
      </c>
      <c r="Q175" s="221" t="str">
        <f>IFERROR(VLOOKUP(BillDetail_List[[#This Row],[FE Allowed]],LTM_List[],4,FALSE),"")</f>
        <v>D</v>
      </c>
      <c r="R175" s="226">
        <f>IFERROR(VLOOKUP(BillDetail_List[[#This Row],[Part ID]],Funding_List[],3,FALSE),"")</f>
        <v>0.2</v>
      </c>
      <c r="S175" s="227">
        <f>IFERROR(BillDetail_List[[#This Row],[Time Claimed]]*BillDetail_List[[#This Row],[FE Rate Claimed]],"")</f>
        <v>13.3</v>
      </c>
      <c r="T175" s="228">
        <f>IFERROR(BillDetail_List[[#This Row],[Time Allowed]]*BillDetail_List[[#This Row],[FE Rate Allowed]],"")</f>
        <v>13.3</v>
      </c>
      <c r="U175" s="229"/>
      <c r="V175" s="228">
        <f>BillDetail_List[[#This Row],[Disbs Claimed]]</f>
        <v>0</v>
      </c>
      <c r="W175" s="227">
        <f>IFERROR((BillDetail_List[[#This Row],[Profit Costs Claimed]]+BillDetail_List[[#This Row],[Disbs Claimed]])*BillDetail_List[[#This Row],[VAT Rate]],"")</f>
        <v>2.66</v>
      </c>
      <c r="X175" s="228">
        <f>IFERROR(IF(_xlfn.ISFORMULA(W175),(BillDetail_List[[#This Row],[Profit Costs Allowed]]+BillDetail_List[[#This Row],[Disbs Allowed]])*BillDetail_List[[#This Row],[VAT Rate]],W175),"")</f>
        <v>2.66</v>
      </c>
      <c r="Y175" s="224"/>
      <c r="Z175" s="221" t="str">
        <f>IFERROR(VLOOKUP(BillDetail_List[[#This Row],[Finding Code]],Findings_Table[],2,FALSE), " ")</f>
        <v xml:space="preserve"> </v>
      </c>
      <c r="AA175" s="221">
        <f>IFERROR(VLOOKUP(BillDetail_List[[#This Row],[Activity Code]],ActivityCodeList,4,FALSE), " ")</f>
        <v>9</v>
      </c>
    </row>
    <row r="176" spans="1:27" ht="38.25" x14ac:dyDescent="0.2">
      <c r="A176" s="219">
        <v>175</v>
      </c>
      <c r="B176" s="219" t="s">
        <v>216</v>
      </c>
      <c r="C176" s="220">
        <v>44152</v>
      </c>
      <c r="D176" s="219" t="s">
        <v>384</v>
      </c>
      <c r="E176" s="219"/>
      <c r="F176" s="219" t="s">
        <v>130</v>
      </c>
      <c r="G176" s="221" t="str">
        <f>IFERROR(VLOOKUP(BillDetail_List[[#This Row],[Activity Code]],ActivityCodeList,2,FALSE), "")</f>
        <v>Plan, Prepare, Draft, Review</v>
      </c>
      <c r="H176" s="219"/>
      <c r="I176" s="221" t="str">
        <f>IFERROR(VLOOKUP(BillDetail_List[[#This Row],[Expense Code]],ExpenseCodeList,2,FALSE), "")</f>
        <v/>
      </c>
      <c r="J176" s="222">
        <v>0.1</v>
      </c>
      <c r="K176" s="223">
        <f>BillDetail_List[[#This Row],[Time Claimed]]</f>
        <v>0.1</v>
      </c>
      <c r="L176" s="219" t="s">
        <v>210</v>
      </c>
      <c r="M176" s="224" t="str">
        <f>BillDetail_List[[#This Row],[FE Claimed]]</f>
        <v>JKL2</v>
      </c>
      <c r="N176" s="225">
        <f>IFERROR(VLOOKUP(BillDetail_List[[#This Row],[FE Claimed]],LTM_List[],6,FALSE),0)</f>
        <v>133</v>
      </c>
      <c r="O176" s="225">
        <f>IFERROR(VLOOKUP(BillDetail_List[[#This Row],[FE Allowed]],LTM_List[],7,FALSE),0)</f>
        <v>133</v>
      </c>
      <c r="P176" s="221" t="str">
        <f>IFERROR(VLOOKUP(BillDetail_List[[#This Row],[FE Claimed]],LTM_List[],4,FALSE),"")</f>
        <v>D</v>
      </c>
      <c r="Q176" s="221" t="str">
        <f>IFERROR(VLOOKUP(BillDetail_List[[#This Row],[FE Allowed]],LTM_List[],4,FALSE),"")</f>
        <v>D</v>
      </c>
      <c r="R176" s="226">
        <f>IFERROR(VLOOKUP(BillDetail_List[[#This Row],[Part ID]],Funding_List[],3,FALSE),"")</f>
        <v>0.2</v>
      </c>
      <c r="S176" s="227">
        <f>IFERROR(BillDetail_List[[#This Row],[Time Claimed]]*BillDetail_List[[#This Row],[FE Rate Claimed]],"")</f>
        <v>13.3</v>
      </c>
      <c r="T176" s="228">
        <f>IFERROR(BillDetail_List[[#This Row],[Time Allowed]]*BillDetail_List[[#This Row],[FE Rate Allowed]],"")</f>
        <v>13.3</v>
      </c>
      <c r="U176" s="229"/>
      <c r="V176" s="228">
        <f>BillDetail_List[[#This Row],[Disbs Claimed]]</f>
        <v>0</v>
      </c>
      <c r="W176" s="227">
        <f>IFERROR((BillDetail_List[[#This Row],[Profit Costs Claimed]]+BillDetail_List[[#This Row],[Disbs Claimed]])*BillDetail_List[[#This Row],[VAT Rate]],"")</f>
        <v>2.66</v>
      </c>
      <c r="X176" s="228">
        <f>IFERROR(IF(_xlfn.ISFORMULA(W176),(BillDetail_List[[#This Row],[Profit Costs Allowed]]+BillDetail_List[[#This Row],[Disbs Allowed]])*BillDetail_List[[#This Row],[VAT Rate]],W176),"")</f>
        <v>2.66</v>
      </c>
      <c r="Y176" s="224"/>
      <c r="Z176" s="221" t="str">
        <f>IFERROR(VLOOKUP(BillDetail_List[[#This Row],[Finding Code]],Findings_Table[],2,FALSE), " ")</f>
        <v xml:space="preserve"> </v>
      </c>
      <c r="AA176" s="221">
        <f>IFERROR(VLOOKUP(BillDetail_List[[#This Row],[Activity Code]],ActivityCodeList,4,FALSE), " ")</f>
        <v>9</v>
      </c>
    </row>
    <row r="177" spans="1:27" ht="51" x14ac:dyDescent="0.2">
      <c r="A177" s="219">
        <v>176</v>
      </c>
      <c r="B177" s="219" t="s">
        <v>216</v>
      </c>
      <c r="C177" s="220">
        <v>44153</v>
      </c>
      <c r="D177" s="219" t="s">
        <v>385</v>
      </c>
      <c r="E177" s="219" t="s">
        <v>264</v>
      </c>
      <c r="F177" s="219" t="s">
        <v>122</v>
      </c>
      <c r="G177" s="221" t="str">
        <f>IFERROR(VLOOKUP(BillDetail_List[[#This Row],[Activity Code]],ActivityCodeList,2,FALSE), "")</f>
        <v>Personal Attendances</v>
      </c>
      <c r="H177" s="219"/>
      <c r="I177" s="221" t="str">
        <f>IFERROR(VLOOKUP(BillDetail_List[[#This Row],[Expense Code]],ExpenseCodeList,2,FALSE), "")</f>
        <v/>
      </c>
      <c r="J177" s="222">
        <v>2</v>
      </c>
      <c r="K177" s="223">
        <f>BillDetail_List[[#This Row],[Time Claimed]]</f>
        <v>2</v>
      </c>
      <c r="L177" s="219" t="s">
        <v>210</v>
      </c>
      <c r="M177" s="224" t="str">
        <f>BillDetail_List[[#This Row],[FE Claimed]]</f>
        <v>JKL2</v>
      </c>
      <c r="N177" s="225">
        <f>IFERROR(VLOOKUP(BillDetail_List[[#This Row],[FE Claimed]],LTM_List[],6,FALSE),0)</f>
        <v>133</v>
      </c>
      <c r="O177" s="225">
        <f>IFERROR(VLOOKUP(BillDetail_List[[#This Row],[FE Allowed]],LTM_List[],7,FALSE),0)</f>
        <v>133</v>
      </c>
      <c r="P177" s="221" t="str">
        <f>IFERROR(VLOOKUP(BillDetail_List[[#This Row],[FE Claimed]],LTM_List[],4,FALSE),"")</f>
        <v>D</v>
      </c>
      <c r="Q177" s="221" t="str">
        <f>IFERROR(VLOOKUP(BillDetail_List[[#This Row],[FE Allowed]],LTM_List[],4,FALSE),"")</f>
        <v>D</v>
      </c>
      <c r="R177" s="226">
        <f>IFERROR(VLOOKUP(BillDetail_List[[#This Row],[Part ID]],Funding_List[],3,FALSE),"")</f>
        <v>0.2</v>
      </c>
      <c r="S177" s="227">
        <f>IFERROR(BillDetail_List[[#This Row],[Time Claimed]]*BillDetail_List[[#This Row],[FE Rate Claimed]],"")</f>
        <v>266</v>
      </c>
      <c r="T177" s="228">
        <f>IFERROR(BillDetail_List[[#This Row],[Time Allowed]]*BillDetail_List[[#This Row],[FE Rate Allowed]],"")</f>
        <v>266</v>
      </c>
      <c r="U177" s="229"/>
      <c r="V177" s="228">
        <f>BillDetail_List[[#This Row],[Disbs Claimed]]</f>
        <v>0</v>
      </c>
      <c r="W177" s="227">
        <f>IFERROR((BillDetail_List[[#This Row],[Profit Costs Claimed]]+BillDetail_List[[#This Row],[Disbs Claimed]])*BillDetail_List[[#This Row],[VAT Rate]],"")</f>
        <v>53.2</v>
      </c>
      <c r="X177" s="228">
        <f>IFERROR(IF(_xlfn.ISFORMULA(W177),(BillDetail_List[[#This Row],[Profit Costs Allowed]]+BillDetail_List[[#This Row],[Disbs Allowed]])*BillDetail_List[[#This Row],[VAT Rate]],W177),"")</f>
        <v>53.2</v>
      </c>
      <c r="Y177" s="224"/>
      <c r="Z177" s="221" t="str">
        <f>IFERROR(VLOOKUP(BillDetail_List[[#This Row],[Finding Code]],Findings_Table[],2,FALSE), " ")</f>
        <v xml:space="preserve"> </v>
      </c>
      <c r="AA177" s="221">
        <f>IFERROR(VLOOKUP(BillDetail_List[[#This Row],[Activity Code]],ActivityCodeList,4,FALSE), " ")</f>
        <v>1</v>
      </c>
    </row>
    <row r="178" spans="1:27" ht="25.5" x14ac:dyDescent="0.2">
      <c r="A178" s="219">
        <v>177</v>
      </c>
      <c r="B178" s="219" t="s">
        <v>216</v>
      </c>
      <c r="C178" s="220">
        <v>44153</v>
      </c>
      <c r="D178" s="219" t="s">
        <v>271</v>
      </c>
      <c r="E178" s="219" t="s">
        <v>264</v>
      </c>
      <c r="F178" s="219" t="s">
        <v>128</v>
      </c>
      <c r="G178" s="221" t="str">
        <f>IFERROR(VLOOKUP(BillDetail_List[[#This Row],[Activity Code]],ActivityCodeList,2,FALSE), "")</f>
        <v>Billable travel and waiting time</v>
      </c>
      <c r="H178" s="219"/>
      <c r="I178" s="221" t="str">
        <f>IFERROR(VLOOKUP(BillDetail_List[[#This Row],[Expense Code]],ExpenseCodeList,2,FALSE), "")</f>
        <v/>
      </c>
      <c r="J178" s="222">
        <v>0.4</v>
      </c>
      <c r="K178" s="223">
        <f>BillDetail_List[[#This Row],[Time Claimed]]</f>
        <v>0.4</v>
      </c>
      <c r="L178" s="219" t="s">
        <v>210</v>
      </c>
      <c r="M178" s="224" t="str">
        <f>BillDetail_List[[#This Row],[FE Claimed]]</f>
        <v>JKL2</v>
      </c>
      <c r="N178" s="225">
        <f>IFERROR(VLOOKUP(BillDetail_List[[#This Row],[FE Claimed]],LTM_List[],6,FALSE),0)</f>
        <v>133</v>
      </c>
      <c r="O178" s="225">
        <f>IFERROR(VLOOKUP(BillDetail_List[[#This Row],[FE Allowed]],LTM_List[],7,FALSE),0)</f>
        <v>133</v>
      </c>
      <c r="P178" s="221" t="str">
        <f>IFERROR(VLOOKUP(BillDetail_List[[#This Row],[FE Claimed]],LTM_List[],4,FALSE),"")</f>
        <v>D</v>
      </c>
      <c r="Q178" s="221" t="str">
        <f>IFERROR(VLOOKUP(BillDetail_List[[#This Row],[FE Allowed]],LTM_List[],4,FALSE),"")</f>
        <v>D</v>
      </c>
      <c r="R178" s="226">
        <f>IFERROR(VLOOKUP(BillDetail_List[[#This Row],[Part ID]],Funding_List[],3,FALSE),"")</f>
        <v>0.2</v>
      </c>
      <c r="S178" s="227">
        <f>IFERROR(BillDetail_List[[#This Row],[Time Claimed]]*BillDetail_List[[#This Row],[FE Rate Claimed]],"")</f>
        <v>53.2</v>
      </c>
      <c r="T178" s="228">
        <f>IFERROR(BillDetail_List[[#This Row],[Time Allowed]]*BillDetail_List[[#This Row],[FE Rate Allowed]],"")</f>
        <v>53.2</v>
      </c>
      <c r="U178" s="229"/>
      <c r="V178" s="228">
        <f>BillDetail_List[[#This Row],[Disbs Claimed]]</f>
        <v>0</v>
      </c>
      <c r="W178" s="227">
        <f>IFERROR((BillDetail_List[[#This Row],[Profit Costs Claimed]]+BillDetail_List[[#This Row],[Disbs Claimed]])*BillDetail_List[[#This Row],[VAT Rate]],"")</f>
        <v>10.64</v>
      </c>
      <c r="X178" s="228">
        <f>IFERROR(IF(_xlfn.ISFORMULA(W178),(BillDetail_List[[#This Row],[Profit Costs Allowed]]+BillDetail_List[[#This Row],[Disbs Allowed]])*BillDetail_List[[#This Row],[VAT Rate]],W178),"")</f>
        <v>10.64</v>
      </c>
      <c r="Y178" s="224"/>
      <c r="Z178" s="221" t="str">
        <f>IFERROR(VLOOKUP(BillDetail_List[[#This Row],[Finding Code]],Findings_Table[],2,FALSE), " ")</f>
        <v xml:space="preserve"> </v>
      </c>
      <c r="AA178" s="221">
        <f>IFERROR(VLOOKUP(BillDetail_List[[#This Row],[Activity Code]],ActivityCodeList,4,FALSE), " ")</f>
        <v>7</v>
      </c>
    </row>
    <row r="179" spans="1:27" ht="25.5" x14ac:dyDescent="0.2">
      <c r="A179" s="219">
        <v>178</v>
      </c>
      <c r="B179" s="219" t="s">
        <v>216</v>
      </c>
      <c r="C179" s="220">
        <v>44153</v>
      </c>
      <c r="D179" s="219" t="s">
        <v>386</v>
      </c>
      <c r="E179" s="219"/>
      <c r="F179" s="219" t="s">
        <v>130</v>
      </c>
      <c r="G179" s="221" t="str">
        <f>IFERROR(VLOOKUP(BillDetail_List[[#This Row],[Activity Code]],ActivityCodeList,2,FALSE), "")</f>
        <v>Plan, Prepare, Draft, Review</v>
      </c>
      <c r="H179" s="219"/>
      <c r="I179" s="221" t="str">
        <f>IFERROR(VLOOKUP(BillDetail_List[[#This Row],[Expense Code]],ExpenseCodeList,2,FALSE), "")</f>
        <v/>
      </c>
      <c r="J179" s="222">
        <v>0.1</v>
      </c>
      <c r="K179" s="223">
        <f>BillDetail_List[[#This Row],[Time Claimed]]</f>
        <v>0.1</v>
      </c>
      <c r="L179" s="219" t="s">
        <v>210</v>
      </c>
      <c r="M179" s="224" t="str">
        <f>BillDetail_List[[#This Row],[FE Claimed]]</f>
        <v>JKL2</v>
      </c>
      <c r="N179" s="225">
        <f>IFERROR(VLOOKUP(BillDetail_List[[#This Row],[FE Claimed]],LTM_List[],6,FALSE),0)</f>
        <v>133</v>
      </c>
      <c r="O179" s="225">
        <f>IFERROR(VLOOKUP(BillDetail_List[[#This Row],[FE Allowed]],LTM_List[],7,FALSE),0)</f>
        <v>133</v>
      </c>
      <c r="P179" s="221" t="str">
        <f>IFERROR(VLOOKUP(BillDetail_List[[#This Row],[FE Claimed]],LTM_List[],4,FALSE),"")</f>
        <v>D</v>
      </c>
      <c r="Q179" s="221" t="str">
        <f>IFERROR(VLOOKUP(BillDetail_List[[#This Row],[FE Allowed]],LTM_List[],4,FALSE),"")</f>
        <v>D</v>
      </c>
      <c r="R179" s="226">
        <f>IFERROR(VLOOKUP(BillDetail_List[[#This Row],[Part ID]],Funding_List[],3,FALSE),"")</f>
        <v>0.2</v>
      </c>
      <c r="S179" s="227">
        <f>IFERROR(BillDetail_List[[#This Row],[Time Claimed]]*BillDetail_List[[#This Row],[FE Rate Claimed]],"")</f>
        <v>13.3</v>
      </c>
      <c r="T179" s="228">
        <f>IFERROR(BillDetail_List[[#This Row],[Time Allowed]]*BillDetail_List[[#This Row],[FE Rate Allowed]],"")</f>
        <v>13.3</v>
      </c>
      <c r="U179" s="229"/>
      <c r="V179" s="228">
        <f>BillDetail_List[[#This Row],[Disbs Claimed]]</f>
        <v>0</v>
      </c>
      <c r="W179" s="227">
        <f>IFERROR((BillDetail_List[[#This Row],[Profit Costs Claimed]]+BillDetail_List[[#This Row],[Disbs Claimed]])*BillDetail_List[[#This Row],[VAT Rate]],"")</f>
        <v>2.66</v>
      </c>
      <c r="X179" s="228">
        <f>IFERROR(IF(_xlfn.ISFORMULA(W179),(BillDetail_List[[#This Row],[Profit Costs Allowed]]+BillDetail_List[[#This Row],[Disbs Allowed]])*BillDetail_List[[#This Row],[VAT Rate]],W179),"")</f>
        <v>2.66</v>
      </c>
      <c r="Y179" s="224"/>
      <c r="Z179" s="221" t="str">
        <f>IFERROR(VLOOKUP(BillDetail_List[[#This Row],[Finding Code]],Findings_Table[],2,FALSE), " ")</f>
        <v xml:space="preserve"> </v>
      </c>
      <c r="AA179" s="221">
        <f>IFERROR(VLOOKUP(BillDetail_List[[#This Row],[Activity Code]],ActivityCodeList,4,FALSE), " ")</f>
        <v>9</v>
      </c>
    </row>
    <row r="180" spans="1:27" ht="25.5" x14ac:dyDescent="0.2">
      <c r="A180" s="219">
        <v>179</v>
      </c>
      <c r="B180" s="219" t="s">
        <v>216</v>
      </c>
      <c r="C180" s="220">
        <v>44155</v>
      </c>
      <c r="D180" s="219" t="s">
        <v>387</v>
      </c>
      <c r="E180" s="219" t="s">
        <v>230</v>
      </c>
      <c r="F180" s="219" t="s">
        <v>34</v>
      </c>
      <c r="G180" s="221" t="str">
        <f>IFERROR(VLOOKUP(BillDetail_List[[#This Row],[Activity Code]],ActivityCodeList,2,FALSE), "")</f>
        <v>Arranging electronic payment</v>
      </c>
      <c r="H180" s="219"/>
      <c r="I180" s="221" t="str">
        <f>IFERROR(VLOOKUP(BillDetail_List[[#This Row],[Expense Code]],ExpenseCodeList,2,FALSE), "")</f>
        <v/>
      </c>
      <c r="J180" s="222">
        <v>0.05</v>
      </c>
      <c r="K180" s="223">
        <f>BillDetail_List[[#This Row],[Time Claimed]]</f>
        <v>0.05</v>
      </c>
      <c r="L180" s="219" t="s">
        <v>210</v>
      </c>
      <c r="M180" s="224" t="str">
        <f>BillDetail_List[[#This Row],[FE Claimed]]</f>
        <v>JKL2</v>
      </c>
      <c r="N180" s="225">
        <f>IFERROR(VLOOKUP(BillDetail_List[[#This Row],[FE Claimed]],LTM_List[],6,FALSE),0)</f>
        <v>133</v>
      </c>
      <c r="O180" s="225">
        <f>IFERROR(VLOOKUP(BillDetail_List[[#This Row],[FE Allowed]],LTM_List[],7,FALSE),0)</f>
        <v>133</v>
      </c>
      <c r="P180" s="221" t="str">
        <f>IFERROR(VLOOKUP(BillDetail_List[[#This Row],[FE Claimed]],LTM_List[],4,FALSE),"")</f>
        <v>D</v>
      </c>
      <c r="Q180" s="221" t="str">
        <f>IFERROR(VLOOKUP(BillDetail_List[[#This Row],[FE Allowed]],LTM_List[],4,FALSE),"")</f>
        <v>D</v>
      </c>
      <c r="R180" s="226">
        <f>IFERROR(VLOOKUP(BillDetail_List[[#This Row],[Part ID]],Funding_List[],3,FALSE),"")</f>
        <v>0.2</v>
      </c>
      <c r="S180" s="227">
        <f>IFERROR(BillDetail_List[[#This Row],[Time Claimed]]*BillDetail_List[[#This Row],[FE Rate Claimed]],"")</f>
        <v>6.65</v>
      </c>
      <c r="T180" s="228">
        <f>IFERROR(BillDetail_List[[#This Row],[Time Allowed]]*BillDetail_List[[#This Row],[FE Rate Allowed]],"")</f>
        <v>6.65</v>
      </c>
      <c r="U180" s="229"/>
      <c r="V180" s="228">
        <f>BillDetail_List[[#This Row],[Disbs Claimed]]</f>
        <v>0</v>
      </c>
      <c r="W180" s="227">
        <f>IFERROR((BillDetail_List[[#This Row],[Profit Costs Claimed]]+BillDetail_List[[#This Row],[Disbs Claimed]])*BillDetail_List[[#This Row],[VAT Rate]],"")</f>
        <v>1.33</v>
      </c>
      <c r="X180" s="228">
        <f>IFERROR(IF(_xlfn.ISFORMULA(W180),(BillDetail_List[[#This Row],[Profit Costs Allowed]]+BillDetail_List[[#This Row],[Disbs Allowed]])*BillDetail_List[[#This Row],[VAT Rate]],W180),"")</f>
        <v>1.33</v>
      </c>
      <c r="Y180" s="224"/>
      <c r="Z180" s="221" t="str">
        <f>IFERROR(VLOOKUP(BillDetail_List[[#This Row],[Finding Code]],Findings_Table[],2,FALSE), " ")</f>
        <v xml:space="preserve"> </v>
      </c>
      <c r="AA180" s="221">
        <f>IFERROR(VLOOKUP(BillDetail_List[[#This Row],[Activity Code]],ActivityCodeList,4,FALSE), " ")</f>
        <v>10</v>
      </c>
    </row>
    <row r="181" spans="1:27" ht="51" x14ac:dyDescent="0.2">
      <c r="A181" s="219">
        <v>180</v>
      </c>
      <c r="B181" s="219" t="s">
        <v>216</v>
      </c>
      <c r="C181" s="220">
        <v>44155</v>
      </c>
      <c r="D181" s="219" t="s">
        <v>388</v>
      </c>
      <c r="E181" s="219" t="s">
        <v>324</v>
      </c>
      <c r="F181" s="219" t="s">
        <v>123</v>
      </c>
      <c r="G181" s="221" t="str">
        <f>IFERROR(VLOOKUP(BillDetail_List[[#This Row],[Activity Code]],ActivityCodeList,2,FALSE), "")</f>
        <v>Timed Telephone Calls</v>
      </c>
      <c r="H181" s="219"/>
      <c r="I181" s="221" t="str">
        <f>IFERROR(VLOOKUP(BillDetail_List[[#This Row],[Expense Code]],ExpenseCodeList,2,FALSE), "")</f>
        <v/>
      </c>
      <c r="J181" s="222">
        <v>0.3</v>
      </c>
      <c r="K181" s="223">
        <f>BillDetail_List[[#This Row],[Time Claimed]]</f>
        <v>0.3</v>
      </c>
      <c r="L181" s="219" t="s">
        <v>210</v>
      </c>
      <c r="M181" s="224" t="str">
        <f>BillDetail_List[[#This Row],[FE Claimed]]</f>
        <v>JKL2</v>
      </c>
      <c r="N181" s="225">
        <f>IFERROR(VLOOKUP(BillDetail_List[[#This Row],[FE Claimed]],LTM_List[],6,FALSE),0)</f>
        <v>133</v>
      </c>
      <c r="O181" s="225">
        <f>IFERROR(VLOOKUP(BillDetail_List[[#This Row],[FE Allowed]],LTM_List[],7,FALSE),0)</f>
        <v>133</v>
      </c>
      <c r="P181" s="221" t="str">
        <f>IFERROR(VLOOKUP(BillDetail_List[[#This Row],[FE Claimed]],LTM_List[],4,FALSE),"")</f>
        <v>D</v>
      </c>
      <c r="Q181" s="221" t="str">
        <f>IFERROR(VLOOKUP(BillDetail_List[[#This Row],[FE Allowed]],LTM_List[],4,FALSE),"")</f>
        <v>D</v>
      </c>
      <c r="R181" s="226">
        <f>IFERROR(VLOOKUP(BillDetail_List[[#This Row],[Part ID]],Funding_List[],3,FALSE),"")</f>
        <v>0.2</v>
      </c>
      <c r="S181" s="227">
        <f>IFERROR(BillDetail_List[[#This Row],[Time Claimed]]*BillDetail_List[[#This Row],[FE Rate Claimed]],"")</f>
        <v>39.9</v>
      </c>
      <c r="T181" s="228">
        <f>IFERROR(BillDetail_List[[#This Row],[Time Allowed]]*BillDetail_List[[#This Row],[FE Rate Allowed]],"")</f>
        <v>39.9</v>
      </c>
      <c r="U181" s="229"/>
      <c r="V181" s="228">
        <f>BillDetail_List[[#This Row],[Disbs Claimed]]</f>
        <v>0</v>
      </c>
      <c r="W181" s="227">
        <f>IFERROR((BillDetail_List[[#This Row],[Profit Costs Claimed]]+BillDetail_List[[#This Row],[Disbs Claimed]])*BillDetail_List[[#This Row],[VAT Rate]],"")</f>
        <v>7.98</v>
      </c>
      <c r="X181" s="228">
        <f>IFERROR(IF(_xlfn.ISFORMULA(W181),(BillDetail_List[[#This Row],[Profit Costs Allowed]]+BillDetail_List[[#This Row],[Disbs Allowed]])*BillDetail_List[[#This Row],[VAT Rate]],W181),"")</f>
        <v>7.98</v>
      </c>
      <c r="Y181" s="224"/>
      <c r="Z181" s="221" t="str">
        <f>IFERROR(VLOOKUP(BillDetail_List[[#This Row],[Finding Code]],Findings_Table[],2,FALSE), " ")</f>
        <v xml:space="preserve"> </v>
      </c>
      <c r="AA181" s="221">
        <f>IFERROR(VLOOKUP(BillDetail_List[[#This Row],[Activity Code]],ActivityCodeList,4,FALSE), " ")</f>
        <v>2</v>
      </c>
    </row>
    <row r="182" spans="1:27" ht="25.5" x14ac:dyDescent="0.2">
      <c r="A182" s="219">
        <v>181</v>
      </c>
      <c r="B182" s="219" t="s">
        <v>216</v>
      </c>
      <c r="C182" s="220">
        <v>44155</v>
      </c>
      <c r="D182" s="219" t="s">
        <v>389</v>
      </c>
      <c r="E182" s="219"/>
      <c r="F182" s="219" t="s">
        <v>130</v>
      </c>
      <c r="G182" s="221" t="str">
        <f>IFERROR(VLOOKUP(BillDetail_List[[#This Row],[Activity Code]],ActivityCodeList,2,FALSE), "")</f>
        <v>Plan, Prepare, Draft, Review</v>
      </c>
      <c r="H182" s="219"/>
      <c r="I182" s="221" t="str">
        <f>IFERROR(VLOOKUP(BillDetail_List[[#This Row],[Expense Code]],ExpenseCodeList,2,FALSE), "")</f>
        <v/>
      </c>
      <c r="J182" s="222">
        <v>0.1</v>
      </c>
      <c r="K182" s="223">
        <f>BillDetail_List[[#This Row],[Time Claimed]]</f>
        <v>0.1</v>
      </c>
      <c r="L182" s="219" t="s">
        <v>210</v>
      </c>
      <c r="M182" s="224" t="str">
        <f>BillDetail_List[[#This Row],[FE Claimed]]</f>
        <v>JKL2</v>
      </c>
      <c r="N182" s="225">
        <f>IFERROR(VLOOKUP(BillDetail_List[[#This Row],[FE Claimed]],LTM_List[],6,FALSE),0)</f>
        <v>133</v>
      </c>
      <c r="O182" s="225">
        <f>IFERROR(VLOOKUP(BillDetail_List[[#This Row],[FE Allowed]],LTM_List[],7,FALSE),0)</f>
        <v>133</v>
      </c>
      <c r="P182" s="221" t="str">
        <f>IFERROR(VLOOKUP(BillDetail_List[[#This Row],[FE Claimed]],LTM_List[],4,FALSE),"")</f>
        <v>D</v>
      </c>
      <c r="Q182" s="221" t="str">
        <f>IFERROR(VLOOKUP(BillDetail_List[[#This Row],[FE Allowed]],LTM_List[],4,FALSE),"")</f>
        <v>D</v>
      </c>
      <c r="R182" s="226">
        <f>IFERROR(VLOOKUP(BillDetail_List[[#This Row],[Part ID]],Funding_List[],3,FALSE),"")</f>
        <v>0.2</v>
      </c>
      <c r="S182" s="227">
        <f>IFERROR(BillDetail_List[[#This Row],[Time Claimed]]*BillDetail_List[[#This Row],[FE Rate Claimed]],"")</f>
        <v>13.3</v>
      </c>
      <c r="T182" s="228">
        <f>IFERROR(BillDetail_List[[#This Row],[Time Allowed]]*BillDetail_List[[#This Row],[FE Rate Allowed]],"")</f>
        <v>13.3</v>
      </c>
      <c r="U182" s="229"/>
      <c r="V182" s="228">
        <f>BillDetail_List[[#This Row],[Disbs Claimed]]</f>
        <v>0</v>
      </c>
      <c r="W182" s="227">
        <f>IFERROR((BillDetail_List[[#This Row],[Profit Costs Claimed]]+BillDetail_List[[#This Row],[Disbs Claimed]])*BillDetail_List[[#This Row],[VAT Rate]],"")</f>
        <v>2.66</v>
      </c>
      <c r="X182" s="228">
        <f>IFERROR(IF(_xlfn.ISFORMULA(W182),(BillDetail_List[[#This Row],[Profit Costs Allowed]]+BillDetail_List[[#This Row],[Disbs Allowed]])*BillDetail_List[[#This Row],[VAT Rate]],W182),"")</f>
        <v>2.66</v>
      </c>
      <c r="Y182" s="224"/>
      <c r="Z182" s="221" t="str">
        <f>IFERROR(VLOOKUP(BillDetail_List[[#This Row],[Finding Code]],Findings_Table[],2,FALSE), " ")</f>
        <v xml:space="preserve"> </v>
      </c>
      <c r="AA182" s="221">
        <f>IFERROR(VLOOKUP(BillDetail_List[[#This Row],[Activity Code]],ActivityCodeList,4,FALSE), " ")</f>
        <v>9</v>
      </c>
    </row>
    <row r="183" spans="1:27" ht="38.25" x14ac:dyDescent="0.2">
      <c r="A183" s="219">
        <v>182</v>
      </c>
      <c r="B183" s="219" t="s">
        <v>216</v>
      </c>
      <c r="C183" s="220">
        <v>44155</v>
      </c>
      <c r="D183" s="219" t="s">
        <v>390</v>
      </c>
      <c r="E183" s="219"/>
      <c r="F183" s="219" t="s">
        <v>130</v>
      </c>
      <c r="G183" s="221" t="str">
        <f>IFERROR(VLOOKUP(BillDetail_List[[#This Row],[Activity Code]],ActivityCodeList,2,FALSE), "")</f>
        <v>Plan, Prepare, Draft, Review</v>
      </c>
      <c r="H183" s="219"/>
      <c r="I183" s="221" t="str">
        <f>IFERROR(VLOOKUP(BillDetail_List[[#This Row],[Expense Code]],ExpenseCodeList,2,FALSE), "")</f>
        <v/>
      </c>
      <c r="J183" s="222">
        <v>0.1</v>
      </c>
      <c r="K183" s="223">
        <f>BillDetail_List[[#This Row],[Time Claimed]]</f>
        <v>0.1</v>
      </c>
      <c r="L183" s="219" t="s">
        <v>210</v>
      </c>
      <c r="M183" s="224" t="str">
        <f>BillDetail_List[[#This Row],[FE Claimed]]</f>
        <v>JKL2</v>
      </c>
      <c r="N183" s="225">
        <f>IFERROR(VLOOKUP(BillDetail_List[[#This Row],[FE Claimed]],LTM_List[],6,FALSE),0)</f>
        <v>133</v>
      </c>
      <c r="O183" s="225">
        <f>IFERROR(VLOOKUP(BillDetail_List[[#This Row],[FE Allowed]],LTM_List[],7,FALSE),0)</f>
        <v>133</v>
      </c>
      <c r="P183" s="221" t="str">
        <f>IFERROR(VLOOKUP(BillDetail_List[[#This Row],[FE Claimed]],LTM_List[],4,FALSE),"")</f>
        <v>D</v>
      </c>
      <c r="Q183" s="221" t="str">
        <f>IFERROR(VLOOKUP(BillDetail_List[[#This Row],[FE Allowed]],LTM_List[],4,FALSE),"")</f>
        <v>D</v>
      </c>
      <c r="R183" s="226">
        <f>IFERROR(VLOOKUP(BillDetail_List[[#This Row],[Part ID]],Funding_List[],3,FALSE),"")</f>
        <v>0.2</v>
      </c>
      <c r="S183" s="227">
        <f>IFERROR(BillDetail_List[[#This Row],[Time Claimed]]*BillDetail_List[[#This Row],[FE Rate Claimed]],"")</f>
        <v>13.3</v>
      </c>
      <c r="T183" s="228">
        <f>IFERROR(BillDetail_List[[#This Row],[Time Allowed]]*BillDetail_List[[#This Row],[FE Rate Allowed]],"")</f>
        <v>13.3</v>
      </c>
      <c r="U183" s="229"/>
      <c r="V183" s="228">
        <f>BillDetail_List[[#This Row],[Disbs Claimed]]</f>
        <v>0</v>
      </c>
      <c r="W183" s="227">
        <f>IFERROR((BillDetail_List[[#This Row],[Profit Costs Claimed]]+BillDetail_List[[#This Row],[Disbs Claimed]])*BillDetail_List[[#This Row],[VAT Rate]],"")</f>
        <v>2.66</v>
      </c>
      <c r="X183" s="228">
        <f>IFERROR(IF(_xlfn.ISFORMULA(W183),(BillDetail_List[[#This Row],[Profit Costs Allowed]]+BillDetail_List[[#This Row],[Disbs Allowed]])*BillDetail_List[[#This Row],[VAT Rate]],W183),"")</f>
        <v>2.66</v>
      </c>
      <c r="Y183" s="224"/>
      <c r="Z183" s="221" t="str">
        <f>IFERROR(VLOOKUP(BillDetail_List[[#This Row],[Finding Code]],Findings_Table[],2,FALSE), " ")</f>
        <v xml:space="preserve"> </v>
      </c>
      <c r="AA183" s="221">
        <f>IFERROR(VLOOKUP(BillDetail_List[[#This Row],[Activity Code]],ActivityCodeList,4,FALSE), " ")</f>
        <v>9</v>
      </c>
    </row>
    <row r="184" spans="1:27" ht="38.25" x14ac:dyDescent="0.2">
      <c r="A184" s="219">
        <v>183</v>
      </c>
      <c r="B184" s="219" t="s">
        <v>216</v>
      </c>
      <c r="C184" s="220">
        <v>44155</v>
      </c>
      <c r="D184" s="219" t="s">
        <v>391</v>
      </c>
      <c r="E184" s="219"/>
      <c r="F184" s="219" t="s">
        <v>130</v>
      </c>
      <c r="G184" s="221" t="str">
        <f>IFERROR(VLOOKUP(BillDetail_List[[#This Row],[Activity Code]],ActivityCodeList,2,FALSE), "")</f>
        <v>Plan, Prepare, Draft, Review</v>
      </c>
      <c r="H184" s="219"/>
      <c r="I184" s="221" t="str">
        <f>IFERROR(VLOOKUP(BillDetail_List[[#This Row],[Expense Code]],ExpenseCodeList,2,FALSE), "")</f>
        <v/>
      </c>
      <c r="J184" s="222">
        <v>0.1</v>
      </c>
      <c r="K184" s="223">
        <f>BillDetail_List[[#This Row],[Time Claimed]]</f>
        <v>0.1</v>
      </c>
      <c r="L184" s="219" t="s">
        <v>210</v>
      </c>
      <c r="M184" s="224" t="str">
        <f>BillDetail_List[[#This Row],[FE Claimed]]</f>
        <v>JKL2</v>
      </c>
      <c r="N184" s="225">
        <f>IFERROR(VLOOKUP(BillDetail_List[[#This Row],[FE Claimed]],LTM_List[],6,FALSE),0)</f>
        <v>133</v>
      </c>
      <c r="O184" s="225">
        <f>IFERROR(VLOOKUP(BillDetail_List[[#This Row],[FE Allowed]],LTM_List[],7,FALSE),0)</f>
        <v>133</v>
      </c>
      <c r="P184" s="221" t="str">
        <f>IFERROR(VLOOKUP(BillDetail_List[[#This Row],[FE Claimed]],LTM_List[],4,FALSE),"")</f>
        <v>D</v>
      </c>
      <c r="Q184" s="221" t="str">
        <f>IFERROR(VLOOKUP(BillDetail_List[[#This Row],[FE Allowed]],LTM_List[],4,FALSE),"")</f>
        <v>D</v>
      </c>
      <c r="R184" s="226">
        <f>IFERROR(VLOOKUP(BillDetail_List[[#This Row],[Part ID]],Funding_List[],3,FALSE),"")</f>
        <v>0.2</v>
      </c>
      <c r="S184" s="227">
        <f>IFERROR(BillDetail_List[[#This Row],[Time Claimed]]*BillDetail_List[[#This Row],[FE Rate Claimed]],"")</f>
        <v>13.3</v>
      </c>
      <c r="T184" s="228">
        <f>IFERROR(BillDetail_List[[#This Row],[Time Allowed]]*BillDetail_List[[#This Row],[FE Rate Allowed]],"")</f>
        <v>13.3</v>
      </c>
      <c r="U184" s="229"/>
      <c r="V184" s="228">
        <f>BillDetail_List[[#This Row],[Disbs Claimed]]</f>
        <v>0</v>
      </c>
      <c r="W184" s="227">
        <f>IFERROR((BillDetail_List[[#This Row],[Profit Costs Claimed]]+BillDetail_List[[#This Row],[Disbs Claimed]])*BillDetail_List[[#This Row],[VAT Rate]],"")</f>
        <v>2.66</v>
      </c>
      <c r="X184" s="228">
        <f>IFERROR(IF(_xlfn.ISFORMULA(W184),(BillDetail_List[[#This Row],[Profit Costs Allowed]]+BillDetail_List[[#This Row],[Disbs Allowed]])*BillDetail_List[[#This Row],[VAT Rate]],W184),"")</f>
        <v>2.66</v>
      </c>
      <c r="Y184" s="224"/>
      <c r="Z184" s="221" t="str">
        <f>IFERROR(VLOOKUP(BillDetail_List[[#This Row],[Finding Code]],Findings_Table[],2,FALSE), " ")</f>
        <v xml:space="preserve"> </v>
      </c>
      <c r="AA184" s="221">
        <f>IFERROR(VLOOKUP(BillDetail_List[[#This Row],[Activity Code]],ActivityCodeList,4,FALSE), " ")</f>
        <v>9</v>
      </c>
    </row>
    <row r="185" spans="1:27" ht="38.25" x14ac:dyDescent="0.2">
      <c r="A185" s="219">
        <v>184</v>
      </c>
      <c r="B185" s="219" t="s">
        <v>216</v>
      </c>
      <c r="C185" s="220">
        <v>44155</v>
      </c>
      <c r="D185" s="219" t="s">
        <v>220</v>
      </c>
      <c r="E185" s="219"/>
      <c r="F185" s="219" t="s">
        <v>130</v>
      </c>
      <c r="G185" s="221" t="str">
        <f>IFERROR(VLOOKUP(BillDetail_List[[#This Row],[Activity Code]],ActivityCodeList,2,FALSE), "")</f>
        <v>Plan, Prepare, Draft, Review</v>
      </c>
      <c r="H185" s="219"/>
      <c r="I185" s="221" t="str">
        <f>IFERROR(VLOOKUP(BillDetail_List[[#This Row],[Expense Code]],ExpenseCodeList,2,FALSE), "")</f>
        <v/>
      </c>
      <c r="J185" s="222">
        <v>0.2</v>
      </c>
      <c r="K185" s="223">
        <v>0</v>
      </c>
      <c r="L185" s="219" t="s">
        <v>210</v>
      </c>
      <c r="M185" s="224" t="str">
        <f>BillDetail_List[[#This Row],[FE Claimed]]</f>
        <v>JKL2</v>
      </c>
      <c r="N185" s="225">
        <f>IFERROR(VLOOKUP(BillDetail_List[[#This Row],[FE Claimed]],LTM_List[],6,FALSE),0)</f>
        <v>133</v>
      </c>
      <c r="O185" s="225">
        <f>IFERROR(VLOOKUP(BillDetail_List[[#This Row],[FE Allowed]],LTM_List[],7,FALSE),0)</f>
        <v>133</v>
      </c>
      <c r="P185" s="221" t="str">
        <f>IFERROR(VLOOKUP(BillDetail_List[[#This Row],[FE Claimed]],LTM_List[],4,FALSE),"")</f>
        <v>D</v>
      </c>
      <c r="Q185" s="221" t="str">
        <f>IFERROR(VLOOKUP(BillDetail_List[[#This Row],[FE Allowed]],LTM_List[],4,FALSE),"")</f>
        <v>D</v>
      </c>
      <c r="R185" s="226">
        <f>IFERROR(VLOOKUP(BillDetail_List[[#This Row],[Part ID]],Funding_List[],3,FALSE),"")</f>
        <v>0.2</v>
      </c>
      <c r="S185" s="227">
        <f>IFERROR(BillDetail_List[[#This Row],[Time Claimed]]*BillDetail_List[[#This Row],[FE Rate Claimed]],"")</f>
        <v>26.6</v>
      </c>
      <c r="T185" s="228">
        <f>IFERROR(BillDetail_List[[#This Row],[Time Allowed]]*BillDetail_List[[#This Row],[FE Rate Allowed]],"")</f>
        <v>0</v>
      </c>
      <c r="U185" s="229"/>
      <c r="V185" s="228">
        <f>BillDetail_List[[#This Row],[Disbs Claimed]]</f>
        <v>0</v>
      </c>
      <c r="W185" s="227">
        <f>IFERROR((BillDetail_List[[#This Row],[Profit Costs Claimed]]+BillDetail_List[[#This Row],[Disbs Claimed]])*BillDetail_List[[#This Row],[VAT Rate]],"")</f>
        <v>5.32</v>
      </c>
      <c r="X185" s="228">
        <f>IFERROR(IF(_xlfn.ISFORMULA(W185),(BillDetail_List[[#This Row],[Profit Costs Allowed]]+BillDetail_List[[#This Row],[Disbs Allowed]])*BillDetail_List[[#This Row],[VAT Rate]],W185),"")</f>
        <v>0</v>
      </c>
      <c r="Y185" s="224" t="s">
        <v>505</v>
      </c>
      <c r="Z185" s="221" t="str">
        <f>IFERROR(VLOOKUP(BillDetail_List[[#This Row],[Finding Code]],Findings_Table[],2,FALSE), " ")</f>
        <v>Overheads</v>
      </c>
      <c r="AA185" s="221">
        <f>IFERROR(VLOOKUP(BillDetail_List[[#This Row],[Activity Code]],ActivityCodeList,4,FALSE), " ")</f>
        <v>9</v>
      </c>
    </row>
    <row r="186" spans="1:27" ht="38.25" x14ac:dyDescent="0.2">
      <c r="A186" s="219">
        <v>185</v>
      </c>
      <c r="B186" s="219" t="s">
        <v>216</v>
      </c>
      <c r="C186" s="220">
        <v>44155</v>
      </c>
      <c r="D186" s="219" t="s">
        <v>392</v>
      </c>
      <c r="E186" s="219"/>
      <c r="F186" s="219" t="s">
        <v>130</v>
      </c>
      <c r="G186" s="221" t="str">
        <f>IFERROR(VLOOKUP(BillDetail_List[[#This Row],[Activity Code]],ActivityCodeList,2,FALSE), "")</f>
        <v>Plan, Prepare, Draft, Review</v>
      </c>
      <c r="H186" s="219"/>
      <c r="I186" s="221" t="str">
        <f>IFERROR(VLOOKUP(BillDetail_List[[#This Row],[Expense Code]],ExpenseCodeList,2,FALSE), "")</f>
        <v/>
      </c>
      <c r="J186" s="222">
        <v>0.1</v>
      </c>
      <c r="K186" s="223">
        <v>0</v>
      </c>
      <c r="L186" s="219" t="s">
        <v>200</v>
      </c>
      <c r="M186" s="224" t="str">
        <f>BillDetail_List[[#This Row],[FE Claimed]]</f>
        <v>ABC2</v>
      </c>
      <c r="N186" s="225">
        <f>IFERROR(VLOOKUP(BillDetail_List[[#This Row],[FE Claimed]],LTM_List[],6,FALSE),0)</f>
        <v>212</v>
      </c>
      <c r="O186" s="225">
        <f>IFERROR(VLOOKUP(BillDetail_List[[#This Row],[FE Allowed]],LTM_List[],7,FALSE),0)</f>
        <v>175</v>
      </c>
      <c r="P186" s="221" t="str">
        <f>IFERROR(VLOOKUP(BillDetail_List[[#This Row],[FE Claimed]],LTM_List[],4,FALSE),"")</f>
        <v>B</v>
      </c>
      <c r="Q186" s="221" t="str">
        <f>IFERROR(VLOOKUP(BillDetail_List[[#This Row],[FE Allowed]],LTM_List[],4,FALSE),"")</f>
        <v>B</v>
      </c>
      <c r="R186" s="226">
        <f>IFERROR(VLOOKUP(BillDetail_List[[#This Row],[Part ID]],Funding_List[],3,FALSE),"")</f>
        <v>0.2</v>
      </c>
      <c r="S186" s="227">
        <f>IFERROR(BillDetail_List[[#This Row],[Time Claimed]]*BillDetail_List[[#This Row],[FE Rate Claimed]],"")</f>
        <v>21.200000000000003</v>
      </c>
      <c r="T186" s="228">
        <f>IFERROR(BillDetail_List[[#This Row],[Time Allowed]]*BillDetail_List[[#This Row],[FE Rate Allowed]],"")</f>
        <v>0</v>
      </c>
      <c r="U186" s="229"/>
      <c r="V186" s="228">
        <f>BillDetail_List[[#This Row],[Disbs Claimed]]</f>
        <v>0</v>
      </c>
      <c r="W186" s="227">
        <f>IFERROR((BillDetail_List[[#This Row],[Profit Costs Claimed]]+BillDetail_List[[#This Row],[Disbs Claimed]])*BillDetail_List[[#This Row],[VAT Rate]],"")</f>
        <v>4.2400000000000011</v>
      </c>
      <c r="X186" s="228">
        <f>IFERROR(IF(_xlfn.ISFORMULA(W186),(BillDetail_List[[#This Row],[Profit Costs Allowed]]+BillDetail_List[[#This Row],[Disbs Allowed]])*BillDetail_List[[#This Row],[VAT Rate]],W186),"")</f>
        <v>0</v>
      </c>
      <c r="Y186" s="224"/>
      <c r="Z186" s="221" t="s">
        <v>520</v>
      </c>
      <c r="AA186" s="221">
        <f>IFERROR(VLOOKUP(BillDetail_List[[#This Row],[Activity Code]],ActivityCodeList,4,FALSE), " ")</f>
        <v>9</v>
      </c>
    </row>
    <row r="187" spans="1:27" ht="25.5" x14ac:dyDescent="0.2">
      <c r="A187" s="219">
        <v>186</v>
      </c>
      <c r="B187" s="219" t="s">
        <v>216</v>
      </c>
      <c r="C187" s="220">
        <v>44158</v>
      </c>
      <c r="D187" s="219" t="s">
        <v>393</v>
      </c>
      <c r="E187" s="219"/>
      <c r="F187" s="219" t="s">
        <v>130</v>
      </c>
      <c r="G187" s="221" t="str">
        <f>IFERROR(VLOOKUP(BillDetail_List[[#This Row],[Activity Code]],ActivityCodeList,2,FALSE), "")</f>
        <v>Plan, Prepare, Draft, Review</v>
      </c>
      <c r="H187" s="219"/>
      <c r="I187" s="221" t="str">
        <f>IFERROR(VLOOKUP(BillDetail_List[[#This Row],[Expense Code]],ExpenseCodeList,2,FALSE), "")</f>
        <v/>
      </c>
      <c r="J187" s="222">
        <v>0.1</v>
      </c>
      <c r="K187" s="223">
        <f>BillDetail_List[[#This Row],[Time Claimed]]</f>
        <v>0.1</v>
      </c>
      <c r="L187" s="219" t="s">
        <v>210</v>
      </c>
      <c r="M187" s="224" t="str">
        <f>BillDetail_List[[#This Row],[FE Claimed]]</f>
        <v>JKL2</v>
      </c>
      <c r="N187" s="225">
        <f>IFERROR(VLOOKUP(BillDetail_List[[#This Row],[FE Claimed]],LTM_List[],6,FALSE),0)</f>
        <v>133</v>
      </c>
      <c r="O187" s="225">
        <f>IFERROR(VLOOKUP(BillDetail_List[[#This Row],[FE Allowed]],LTM_List[],7,FALSE),0)</f>
        <v>133</v>
      </c>
      <c r="P187" s="221" t="str">
        <f>IFERROR(VLOOKUP(BillDetail_List[[#This Row],[FE Claimed]],LTM_List[],4,FALSE),"")</f>
        <v>D</v>
      </c>
      <c r="Q187" s="221" t="str">
        <f>IFERROR(VLOOKUP(BillDetail_List[[#This Row],[FE Allowed]],LTM_List[],4,FALSE),"")</f>
        <v>D</v>
      </c>
      <c r="R187" s="226">
        <f>IFERROR(VLOOKUP(BillDetail_List[[#This Row],[Part ID]],Funding_List[],3,FALSE),"")</f>
        <v>0.2</v>
      </c>
      <c r="S187" s="227">
        <f>IFERROR(BillDetail_List[[#This Row],[Time Claimed]]*BillDetail_List[[#This Row],[FE Rate Claimed]],"")</f>
        <v>13.3</v>
      </c>
      <c r="T187" s="228">
        <f>IFERROR(BillDetail_List[[#This Row],[Time Allowed]]*BillDetail_List[[#This Row],[FE Rate Allowed]],"")</f>
        <v>13.3</v>
      </c>
      <c r="U187" s="229"/>
      <c r="V187" s="228">
        <f>BillDetail_List[[#This Row],[Disbs Claimed]]</f>
        <v>0</v>
      </c>
      <c r="W187" s="227">
        <f>IFERROR((BillDetail_List[[#This Row],[Profit Costs Claimed]]+BillDetail_List[[#This Row],[Disbs Claimed]])*BillDetail_List[[#This Row],[VAT Rate]],"")</f>
        <v>2.66</v>
      </c>
      <c r="X187" s="228">
        <f>IFERROR(IF(_xlfn.ISFORMULA(W187),(BillDetail_List[[#This Row],[Profit Costs Allowed]]+BillDetail_List[[#This Row],[Disbs Allowed]])*BillDetail_List[[#This Row],[VAT Rate]],W187),"")</f>
        <v>2.66</v>
      </c>
      <c r="Y187" s="224"/>
      <c r="Z187" s="221" t="str">
        <f>IFERROR(VLOOKUP(BillDetail_List[[#This Row],[Finding Code]],Findings_Table[],2,FALSE), " ")</f>
        <v xml:space="preserve"> </v>
      </c>
      <c r="AA187" s="221">
        <f>IFERROR(VLOOKUP(BillDetail_List[[#This Row],[Activity Code]],ActivityCodeList,4,FALSE), " ")</f>
        <v>9</v>
      </c>
    </row>
    <row r="188" spans="1:27" ht="25.5" x14ac:dyDescent="0.2">
      <c r="A188" s="219">
        <v>187</v>
      </c>
      <c r="B188" s="219" t="s">
        <v>216</v>
      </c>
      <c r="C188" s="220">
        <v>44158</v>
      </c>
      <c r="D188" s="219" t="s">
        <v>394</v>
      </c>
      <c r="E188" s="219"/>
      <c r="F188" s="219" t="s">
        <v>130</v>
      </c>
      <c r="G188" s="221" t="str">
        <f>IFERROR(VLOOKUP(BillDetail_List[[#This Row],[Activity Code]],ActivityCodeList,2,FALSE), "")</f>
        <v>Plan, Prepare, Draft, Review</v>
      </c>
      <c r="H188" s="219"/>
      <c r="I188" s="221" t="str">
        <f>IFERROR(VLOOKUP(BillDetail_List[[#This Row],[Expense Code]],ExpenseCodeList,2,FALSE), "")</f>
        <v/>
      </c>
      <c r="J188" s="222">
        <v>0.1</v>
      </c>
      <c r="K188" s="223">
        <f>BillDetail_List[[#This Row],[Time Claimed]]</f>
        <v>0.1</v>
      </c>
      <c r="L188" s="219" t="s">
        <v>210</v>
      </c>
      <c r="M188" s="224" t="str">
        <f>BillDetail_List[[#This Row],[FE Claimed]]</f>
        <v>JKL2</v>
      </c>
      <c r="N188" s="225">
        <f>IFERROR(VLOOKUP(BillDetail_List[[#This Row],[FE Claimed]],LTM_List[],6,FALSE),0)</f>
        <v>133</v>
      </c>
      <c r="O188" s="225">
        <f>IFERROR(VLOOKUP(BillDetail_List[[#This Row],[FE Allowed]],LTM_List[],7,FALSE),0)</f>
        <v>133</v>
      </c>
      <c r="P188" s="221" t="str">
        <f>IFERROR(VLOOKUP(BillDetail_List[[#This Row],[FE Claimed]],LTM_List[],4,FALSE),"")</f>
        <v>D</v>
      </c>
      <c r="Q188" s="221" t="str">
        <f>IFERROR(VLOOKUP(BillDetail_List[[#This Row],[FE Allowed]],LTM_List[],4,FALSE),"")</f>
        <v>D</v>
      </c>
      <c r="R188" s="226">
        <f>IFERROR(VLOOKUP(BillDetail_List[[#This Row],[Part ID]],Funding_List[],3,FALSE),"")</f>
        <v>0.2</v>
      </c>
      <c r="S188" s="227">
        <f>IFERROR(BillDetail_List[[#This Row],[Time Claimed]]*BillDetail_List[[#This Row],[FE Rate Claimed]],"")</f>
        <v>13.3</v>
      </c>
      <c r="T188" s="228">
        <f>IFERROR(BillDetail_List[[#This Row],[Time Allowed]]*BillDetail_List[[#This Row],[FE Rate Allowed]],"")</f>
        <v>13.3</v>
      </c>
      <c r="U188" s="229"/>
      <c r="V188" s="228">
        <f>BillDetail_List[[#This Row],[Disbs Claimed]]</f>
        <v>0</v>
      </c>
      <c r="W188" s="227">
        <f>IFERROR((BillDetail_List[[#This Row],[Profit Costs Claimed]]+BillDetail_List[[#This Row],[Disbs Claimed]])*BillDetail_List[[#This Row],[VAT Rate]],"")</f>
        <v>2.66</v>
      </c>
      <c r="X188" s="228">
        <f>IFERROR(IF(_xlfn.ISFORMULA(W188),(BillDetail_List[[#This Row],[Profit Costs Allowed]]+BillDetail_List[[#This Row],[Disbs Allowed]])*BillDetail_List[[#This Row],[VAT Rate]],W188),"")</f>
        <v>2.66</v>
      </c>
      <c r="Y188" s="224"/>
      <c r="Z188" s="221" t="str">
        <f>IFERROR(VLOOKUP(BillDetail_List[[#This Row],[Finding Code]],Findings_Table[],2,FALSE), " ")</f>
        <v xml:space="preserve"> </v>
      </c>
      <c r="AA188" s="221">
        <f>IFERROR(VLOOKUP(BillDetail_List[[#This Row],[Activity Code]],ActivityCodeList,4,FALSE), " ")</f>
        <v>9</v>
      </c>
    </row>
    <row r="189" spans="1:27" ht="51" x14ac:dyDescent="0.2">
      <c r="A189" s="219">
        <v>188</v>
      </c>
      <c r="B189" s="219" t="s">
        <v>216</v>
      </c>
      <c r="C189" s="220">
        <v>44160</v>
      </c>
      <c r="D189" s="219" t="s">
        <v>395</v>
      </c>
      <c r="E189" s="219"/>
      <c r="F189" s="219" t="s">
        <v>130</v>
      </c>
      <c r="G189" s="221" t="str">
        <f>IFERROR(VLOOKUP(BillDetail_List[[#This Row],[Activity Code]],ActivityCodeList,2,FALSE), "")</f>
        <v>Plan, Prepare, Draft, Review</v>
      </c>
      <c r="H189" s="219"/>
      <c r="I189" s="221" t="str">
        <f>IFERROR(VLOOKUP(BillDetail_List[[#This Row],[Expense Code]],ExpenseCodeList,2,FALSE), "")</f>
        <v/>
      </c>
      <c r="J189" s="222">
        <v>0.1</v>
      </c>
      <c r="K189" s="223">
        <f>BillDetail_List[[#This Row],[Time Claimed]]</f>
        <v>0.1</v>
      </c>
      <c r="L189" s="219" t="s">
        <v>210</v>
      </c>
      <c r="M189" s="224" t="str">
        <f>BillDetail_List[[#This Row],[FE Claimed]]</f>
        <v>JKL2</v>
      </c>
      <c r="N189" s="225">
        <f>IFERROR(VLOOKUP(BillDetail_List[[#This Row],[FE Claimed]],LTM_List[],6,FALSE),0)</f>
        <v>133</v>
      </c>
      <c r="O189" s="225">
        <f>IFERROR(VLOOKUP(BillDetail_List[[#This Row],[FE Allowed]],LTM_List[],7,FALSE),0)</f>
        <v>133</v>
      </c>
      <c r="P189" s="221" t="str">
        <f>IFERROR(VLOOKUP(BillDetail_List[[#This Row],[FE Claimed]],LTM_List[],4,FALSE),"")</f>
        <v>D</v>
      </c>
      <c r="Q189" s="221" t="str">
        <f>IFERROR(VLOOKUP(BillDetail_List[[#This Row],[FE Allowed]],LTM_List[],4,FALSE),"")</f>
        <v>D</v>
      </c>
      <c r="R189" s="226">
        <f>IFERROR(VLOOKUP(BillDetail_List[[#This Row],[Part ID]],Funding_List[],3,FALSE),"")</f>
        <v>0.2</v>
      </c>
      <c r="S189" s="227">
        <f>IFERROR(BillDetail_List[[#This Row],[Time Claimed]]*BillDetail_List[[#This Row],[FE Rate Claimed]],"")</f>
        <v>13.3</v>
      </c>
      <c r="T189" s="228">
        <f>IFERROR(BillDetail_List[[#This Row],[Time Allowed]]*BillDetail_List[[#This Row],[FE Rate Allowed]],"")</f>
        <v>13.3</v>
      </c>
      <c r="U189" s="229"/>
      <c r="V189" s="228">
        <f>BillDetail_List[[#This Row],[Disbs Claimed]]</f>
        <v>0</v>
      </c>
      <c r="W189" s="227">
        <f>IFERROR((BillDetail_List[[#This Row],[Profit Costs Claimed]]+BillDetail_List[[#This Row],[Disbs Claimed]])*BillDetail_List[[#This Row],[VAT Rate]],"")</f>
        <v>2.66</v>
      </c>
      <c r="X189" s="228">
        <f>IFERROR(IF(_xlfn.ISFORMULA(W189),(BillDetail_List[[#This Row],[Profit Costs Allowed]]+BillDetail_List[[#This Row],[Disbs Allowed]])*BillDetail_List[[#This Row],[VAT Rate]],W189),"")</f>
        <v>2.66</v>
      </c>
      <c r="Y189" s="224"/>
      <c r="Z189" s="221" t="str">
        <f>IFERROR(VLOOKUP(BillDetail_List[[#This Row],[Finding Code]],Findings_Table[],2,FALSE), " ")</f>
        <v xml:space="preserve"> </v>
      </c>
      <c r="AA189" s="221">
        <f>IFERROR(VLOOKUP(BillDetail_List[[#This Row],[Activity Code]],ActivityCodeList,4,FALSE), " ")</f>
        <v>9</v>
      </c>
    </row>
    <row r="190" spans="1:27" ht="25.5" x14ac:dyDescent="0.2">
      <c r="A190" s="219">
        <v>189</v>
      </c>
      <c r="B190" s="219" t="s">
        <v>216</v>
      </c>
      <c r="C190" s="220">
        <v>44160</v>
      </c>
      <c r="D190" s="219" t="s">
        <v>396</v>
      </c>
      <c r="E190" s="219"/>
      <c r="F190" s="219" t="s">
        <v>130</v>
      </c>
      <c r="G190" s="221" t="str">
        <f>IFERROR(VLOOKUP(BillDetail_List[[#This Row],[Activity Code]],ActivityCodeList,2,FALSE), "")</f>
        <v>Plan, Prepare, Draft, Review</v>
      </c>
      <c r="H190" s="219"/>
      <c r="I190" s="221" t="str">
        <f>IFERROR(VLOOKUP(BillDetail_List[[#This Row],[Expense Code]],ExpenseCodeList,2,FALSE), "")</f>
        <v/>
      </c>
      <c r="J190" s="222">
        <v>0.1</v>
      </c>
      <c r="K190" s="223">
        <f>BillDetail_List[[#This Row],[Time Claimed]]</f>
        <v>0.1</v>
      </c>
      <c r="L190" s="219" t="s">
        <v>210</v>
      </c>
      <c r="M190" s="224" t="str">
        <f>BillDetail_List[[#This Row],[FE Claimed]]</f>
        <v>JKL2</v>
      </c>
      <c r="N190" s="225">
        <f>IFERROR(VLOOKUP(BillDetail_List[[#This Row],[FE Claimed]],LTM_List[],6,FALSE),0)</f>
        <v>133</v>
      </c>
      <c r="O190" s="225">
        <f>IFERROR(VLOOKUP(BillDetail_List[[#This Row],[FE Allowed]],LTM_List[],7,FALSE),0)</f>
        <v>133</v>
      </c>
      <c r="P190" s="221" t="str">
        <f>IFERROR(VLOOKUP(BillDetail_List[[#This Row],[FE Claimed]],LTM_List[],4,FALSE),"")</f>
        <v>D</v>
      </c>
      <c r="Q190" s="221" t="str">
        <f>IFERROR(VLOOKUP(BillDetail_List[[#This Row],[FE Allowed]],LTM_List[],4,FALSE),"")</f>
        <v>D</v>
      </c>
      <c r="R190" s="226">
        <f>IFERROR(VLOOKUP(BillDetail_List[[#This Row],[Part ID]],Funding_List[],3,FALSE),"")</f>
        <v>0.2</v>
      </c>
      <c r="S190" s="227">
        <f>IFERROR(BillDetail_List[[#This Row],[Time Claimed]]*BillDetail_List[[#This Row],[FE Rate Claimed]],"")</f>
        <v>13.3</v>
      </c>
      <c r="T190" s="228">
        <f>IFERROR(BillDetail_List[[#This Row],[Time Allowed]]*BillDetail_List[[#This Row],[FE Rate Allowed]],"")</f>
        <v>13.3</v>
      </c>
      <c r="U190" s="229"/>
      <c r="V190" s="228">
        <f>BillDetail_List[[#This Row],[Disbs Claimed]]</f>
        <v>0</v>
      </c>
      <c r="W190" s="227">
        <f>IFERROR((BillDetail_List[[#This Row],[Profit Costs Claimed]]+BillDetail_List[[#This Row],[Disbs Claimed]])*BillDetail_List[[#This Row],[VAT Rate]],"")</f>
        <v>2.66</v>
      </c>
      <c r="X190" s="228">
        <f>IFERROR(IF(_xlfn.ISFORMULA(W190),(BillDetail_List[[#This Row],[Profit Costs Allowed]]+BillDetail_List[[#This Row],[Disbs Allowed]])*BillDetail_List[[#This Row],[VAT Rate]],W190),"")</f>
        <v>2.66</v>
      </c>
      <c r="Y190" s="224"/>
      <c r="Z190" s="221" t="str">
        <f>IFERROR(VLOOKUP(BillDetail_List[[#This Row],[Finding Code]],Findings_Table[],2,FALSE), " ")</f>
        <v xml:space="preserve"> </v>
      </c>
      <c r="AA190" s="221">
        <f>IFERROR(VLOOKUP(BillDetail_List[[#This Row],[Activity Code]],ActivityCodeList,4,FALSE), " ")</f>
        <v>9</v>
      </c>
    </row>
    <row r="191" spans="1:27" x14ac:dyDescent="0.2">
      <c r="A191" s="219">
        <v>190</v>
      </c>
      <c r="B191" s="219" t="s">
        <v>216</v>
      </c>
      <c r="C191" s="220">
        <v>44160</v>
      </c>
      <c r="D191" s="219" t="s">
        <v>397</v>
      </c>
      <c r="E191" s="219"/>
      <c r="F191" s="219" t="s">
        <v>130</v>
      </c>
      <c r="G191" s="221" t="str">
        <f>IFERROR(VLOOKUP(BillDetail_List[[#This Row],[Activity Code]],ActivityCodeList,2,FALSE), "")</f>
        <v>Plan, Prepare, Draft, Review</v>
      </c>
      <c r="H191" s="219"/>
      <c r="I191" s="221" t="str">
        <f>IFERROR(VLOOKUP(BillDetail_List[[#This Row],[Expense Code]],ExpenseCodeList,2,FALSE), "")</f>
        <v/>
      </c>
      <c r="J191" s="222">
        <v>0.2</v>
      </c>
      <c r="K191" s="223">
        <f>BillDetail_List[[#This Row],[Time Claimed]]</f>
        <v>0.2</v>
      </c>
      <c r="L191" s="219" t="s">
        <v>210</v>
      </c>
      <c r="M191" s="224" t="str">
        <f>BillDetail_List[[#This Row],[FE Claimed]]</f>
        <v>JKL2</v>
      </c>
      <c r="N191" s="225">
        <f>IFERROR(VLOOKUP(BillDetail_List[[#This Row],[FE Claimed]],LTM_List[],6,FALSE),0)</f>
        <v>133</v>
      </c>
      <c r="O191" s="225">
        <f>IFERROR(VLOOKUP(BillDetail_List[[#This Row],[FE Allowed]],LTM_List[],7,FALSE),0)</f>
        <v>133</v>
      </c>
      <c r="P191" s="221" t="str">
        <f>IFERROR(VLOOKUP(BillDetail_List[[#This Row],[FE Claimed]],LTM_List[],4,FALSE),"")</f>
        <v>D</v>
      </c>
      <c r="Q191" s="221" t="str">
        <f>IFERROR(VLOOKUP(BillDetail_List[[#This Row],[FE Allowed]],LTM_List[],4,FALSE),"")</f>
        <v>D</v>
      </c>
      <c r="R191" s="226">
        <f>IFERROR(VLOOKUP(BillDetail_List[[#This Row],[Part ID]],Funding_List[],3,FALSE),"")</f>
        <v>0.2</v>
      </c>
      <c r="S191" s="227">
        <f>IFERROR(BillDetail_List[[#This Row],[Time Claimed]]*BillDetail_List[[#This Row],[FE Rate Claimed]],"")</f>
        <v>26.6</v>
      </c>
      <c r="T191" s="228">
        <f>IFERROR(BillDetail_List[[#This Row],[Time Allowed]]*BillDetail_List[[#This Row],[FE Rate Allowed]],"")</f>
        <v>26.6</v>
      </c>
      <c r="U191" s="229"/>
      <c r="V191" s="228">
        <f>BillDetail_List[[#This Row],[Disbs Claimed]]</f>
        <v>0</v>
      </c>
      <c r="W191" s="227">
        <f>IFERROR((BillDetail_List[[#This Row],[Profit Costs Claimed]]+BillDetail_List[[#This Row],[Disbs Claimed]])*BillDetail_List[[#This Row],[VAT Rate]],"")</f>
        <v>5.32</v>
      </c>
      <c r="X191" s="228">
        <f>IFERROR(IF(_xlfn.ISFORMULA(W191),(BillDetail_List[[#This Row],[Profit Costs Allowed]]+BillDetail_List[[#This Row],[Disbs Allowed]])*BillDetail_List[[#This Row],[VAT Rate]],W191),"")</f>
        <v>5.32</v>
      </c>
      <c r="Y191" s="224"/>
      <c r="Z191" s="221" t="str">
        <f>IFERROR(VLOOKUP(BillDetail_List[[#This Row],[Finding Code]],Findings_Table[],2,FALSE), " ")</f>
        <v xml:space="preserve"> </v>
      </c>
      <c r="AA191" s="221">
        <f>IFERROR(VLOOKUP(BillDetail_List[[#This Row],[Activity Code]],ActivityCodeList,4,FALSE), " ")</f>
        <v>9</v>
      </c>
    </row>
    <row r="192" spans="1:27" ht="51" x14ac:dyDescent="0.2">
      <c r="A192" s="219">
        <v>191</v>
      </c>
      <c r="B192" s="219" t="s">
        <v>216</v>
      </c>
      <c r="C192" s="220">
        <v>44161</v>
      </c>
      <c r="D192" s="219" t="s">
        <v>398</v>
      </c>
      <c r="E192" s="219" t="s">
        <v>324</v>
      </c>
      <c r="F192" s="219" t="s">
        <v>123</v>
      </c>
      <c r="G192" s="221" t="str">
        <f>IFERROR(VLOOKUP(BillDetail_List[[#This Row],[Activity Code]],ActivityCodeList,2,FALSE), "")</f>
        <v>Timed Telephone Calls</v>
      </c>
      <c r="H192" s="219"/>
      <c r="I192" s="221" t="str">
        <f>IFERROR(VLOOKUP(BillDetail_List[[#This Row],[Expense Code]],ExpenseCodeList,2,FALSE), "")</f>
        <v/>
      </c>
      <c r="J192" s="222">
        <v>0.2</v>
      </c>
      <c r="K192" s="223">
        <f>BillDetail_List[[#This Row],[Time Claimed]]</f>
        <v>0.2</v>
      </c>
      <c r="L192" s="219" t="s">
        <v>210</v>
      </c>
      <c r="M192" s="224" t="str">
        <f>BillDetail_List[[#This Row],[FE Claimed]]</f>
        <v>JKL2</v>
      </c>
      <c r="N192" s="225">
        <f>IFERROR(VLOOKUP(BillDetail_List[[#This Row],[FE Claimed]],LTM_List[],6,FALSE),0)</f>
        <v>133</v>
      </c>
      <c r="O192" s="225">
        <f>IFERROR(VLOOKUP(BillDetail_List[[#This Row],[FE Allowed]],LTM_List[],7,FALSE),0)</f>
        <v>133</v>
      </c>
      <c r="P192" s="221" t="str">
        <f>IFERROR(VLOOKUP(BillDetail_List[[#This Row],[FE Claimed]],LTM_List[],4,FALSE),"")</f>
        <v>D</v>
      </c>
      <c r="Q192" s="221" t="str">
        <f>IFERROR(VLOOKUP(BillDetail_List[[#This Row],[FE Allowed]],LTM_List[],4,FALSE),"")</f>
        <v>D</v>
      </c>
      <c r="R192" s="226">
        <f>IFERROR(VLOOKUP(BillDetail_List[[#This Row],[Part ID]],Funding_List[],3,FALSE),"")</f>
        <v>0.2</v>
      </c>
      <c r="S192" s="227">
        <f>IFERROR(BillDetail_List[[#This Row],[Time Claimed]]*BillDetail_List[[#This Row],[FE Rate Claimed]],"")</f>
        <v>26.6</v>
      </c>
      <c r="T192" s="228">
        <f>IFERROR(BillDetail_List[[#This Row],[Time Allowed]]*BillDetail_List[[#This Row],[FE Rate Allowed]],"")</f>
        <v>26.6</v>
      </c>
      <c r="U192" s="229"/>
      <c r="V192" s="228">
        <f>BillDetail_List[[#This Row],[Disbs Claimed]]</f>
        <v>0</v>
      </c>
      <c r="W192" s="227">
        <f>IFERROR((BillDetail_List[[#This Row],[Profit Costs Claimed]]+BillDetail_List[[#This Row],[Disbs Claimed]])*BillDetail_List[[#This Row],[VAT Rate]],"")</f>
        <v>5.32</v>
      </c>
      <c r="X192" s="228">
        <f>IFERROR(IF(_xlfn.ISFORMULA(W192),(BillDetail_List[[#This Row],[Profit Costs Allowed]]+BillDetail_List[[#This Row],[Disbs Allowed]])*BillDetail_List[[#This Row],[VAT Rate]],W192),"")</f>
        <v>5.32</v>
      </c>
      <c r="Y192" s="224"/>
      <c r="Z192" s="221" t="str">
        <f>IFERROR(VLOOKUP(BillDetail_List[[#This Row],[Finding Code]],Findings_Table[],2,FALSE), " ")</f>
        <v xml:space="preserve"> </v>
      </c>
      <c r="AA192" s="221">
        <f>IFERROR(VLOOKUP(BillDetail_List[[#This Row],[Activity Code]],ActivityCodeList,4,FALSE), " ")</f>
        <v>2</v>
      </c>
    </row>
    <row r="193" spans="1:27" ht="76.5" x14ac:dyDescent="0.2">
      <c r="A193" s="219">
        <v>192</v>
      </c>
      <c r="B193" s="219" t="s">
        <v>216</v>
      </c>
      <c r="C193" s="220">
        <v>44162</v>
      </c>
      <c r="D193" s="219" t="s">
        <v>399</v>
      </c>
      <c r="E193" s="219" t="s">
        <v>264</v>
      </c>
      <c r="F193" s="219" t="s">
        <v>122</v>
      </c>
      <c r="G193" s="221" t="str">
        <f>IFERROR(VLOOKUP(BillDetail_List[[#This Row],[Activity Code]],ActivityCodeList,2,FALSE), "")</f>
        <v>Personal Attendances</v>
      </c>
      <c r="H193" s="219"/>
      <c r="I193" s="221" t="str">
        <f>IFERROR(VLOOKUP(BillDetail_List[[#This Row],[Expense Code]],ExpenseCodeList,2,FALSE), "")</f>
        <v/>
      </c>
      <c r="J193" s="222">
        <v>0.4</v>
      </c>
      <c r="K193" s="223">
        <f>BillDetail_List[[#This Row],[Time Claimed]]</f>
        <v>0.4</v>
      </c>
      <c r="L193" s="219" t="s">
        <v>210</v>
      </c>
      <c r="M193" s="224" t="str">
        <f>BillDetail_List[[#This Row],[FE Claimed]]</f>
        <v>JKL2</v>
      </c>
      <c r="N193" s="225">
        <f>IFERROR(VLOOKUP(BillDetail_List[[#This Row],[FE Claimed]],LTM_List[],6,FALSE),0)</f>
        <v>133</v>
      </c>
      <c r="O193" s="225">
        <f>IFERROR(VLOOKUP(BillDetail_List[[#This Row],[FE Allowed]],LTM_List[],7,FALSE),0)</f>
        <v>133</v>
      </c>
      <c r="P193" s="221" t="str">
        <f>IFERROR(VLOOKUP(BillDetail_List[[#This Row],[FE Claimed]],LTM_List[],4,FALSE),"")</f>
        <v>D</v>
      </c>
      <c r="Q193" s="221" t="str">
        <f>IFERROR(VLOOKUP(BillDetail_List[[#This Row],[FE Allowed]],LTM_List[],4,FALSE),"")</f>
        <v>D</v>
      </c>
      <c r="R193" s="226">
        <f>IFERROR(VLOOKUP(BillDetail_List[[#This Row],[Part ID]],Funding_List[],3,FALSE),"")</f>
        <v>0.2</v>
      </c>
      <c r="S193" s="227">
        <f>IFERROR(BillDetail_List[[#This Row],[Time Claimed]]*BillDetail_List[[#This Row],[FE Rate Claimed]],"")</f>
        <v>53.2</v>
      </c>
      <c r="T193" s="228">
        <f>IFERROR(BillDetail_List[[#This Row],[Time Allowed]]*BillDetail_List[[#This Row],[FE Rate Allowed]],"")</f>
        <v>53.2</v>
      </c>
      <c r="U193" s="229"/>
      <c r="V193" s="228">
        <f>BillDetail_List[[#This Row],[Disbs Claimed]]</f>
        <v>0</v>
      </c>
      <c r="W193" s="227">
        <f>IFERROR((BillDetail_List[[#This Row],[Profit Costs Claimed]]+BillDetail_List[[#This Row],[Disbs Claimed]])*BillDetail_List[[#This Row],[VAT Rate]],"")</f>
        <v>10.64</v>
      </c>
      <c r="X193" s="228">
        <f>IFERROR(IF(_xlfn.ISFORMULA(W193),(BillDetail_List[[#This Row],[Profit Costs Allowed]]+BillDetail_List[[#This Row],[Disbs Allowed]])*BillDetail_List[[#This Row],[VAT Rate]],W193),"")</f>
        <v>10.64</v>
      </c>
      <c r="Y193" s="224"/>
      <c r="Z193" s="221" t="str">
        <f>IFERROR(VLOOKUP(BillDetail_List[[#This Row],[Finding Code]],Findings_Table[],2,FALSE), " ")</f>
        <v xml:space="preserve"> </v>
      </c>
      <c r="AA193" s="221">
        <f>IFERROR(VLOOKUP(BillDetail_List[[#This Row],[Activity Code]],ActivityCodeList,4,FALSE), " ")</f>
        <v>1</v>
      </c>
    </row>
    <row r="194" spans="1:27" ht="25.5" x14ac:dyDescent="0.2">
      <c r="A194" s="219">
        <v>193</v>
      </c>
      <c r="B194" s="219" t="s">
        <v>216</v>
      </c>
      <c r="C194" s="220">
        <v>44162</v>
      </c>
      <c r="D194" s="219" t="s">
        <v>271</v>
      </c>
      <c r="E194" s="219" t="s">
        <v>264</v>
      </c>
      <c r="F194" s="219" t="s">
        <v>128</v>
      </c>
      <c r="G194" s="221" t="str">
        <f>IFERROR(VLOOKUP(BillDetail_List[[#This Row],[Activity Code]],ActivityCodeList,2,FALSE), "")</f>
        <v>Billable travel and waiting time</v>
      </c>
      <c r="H194" s="219"/>
      <c r="I194" s="221" t="str">
        <f>IFERROR(VLOOKUP(BillDetail_List[[#This Row],[Expense Code]],ExpenseCodeList,2,FALSE), "")</f>
        <v/>
      </c>
      <c r="J194" s="222">
        <v>0.4</v>
      </c>
      <c r="K194" s="223">
        <f>BillDetail_List[[#This Row],[Time Claimed]]</f>
        <v>0.4</v>
      </c>
      <c r="L194" s="219" t="s">
        <v>214</v>
      </c>
      <c r="M194" s="224" t="str">
        <f>BillDetail_List[[#This Row],[FE Claimed]]</f>
        <v>IVP2</v>
      </c>
      <c r="N194" s="225">
        <f>IFERROR(VLOOKUP(BillDetail_List[[#This Row],[FE Claimed]],LTM_List[],6,FALSE),0)</f>
        <v>66.5</v>
      </c>
      <c r="O194" s="225">
        <f>IFERROR(VLOOKUP(BillDetail_List[[#This Row],[FE Allowed]],LTM_List[],7,FALSE),0)</f>
        <v>66.5</v>
      </c>
      <c r="P194" s="221" t="str">
        <f>IFERROR(VLOOKUP(BillDetail_List[[#This Row],[FE Claimed]],LTM_List[],4,FALSE),"")</f>
        <v>D</v>
      </c>
      <c r="Q194" s="221" t="str">
        <f>IFERROR(VLOOKUP(BillDetail_List[[#This Row],[FE Allowed]],LTM_List[],4,FALSE),"")</f>
        <v>D</v>
      </c>
      <c r="R194" s="226">
        <f>IFERROR(VLOOKUP(BillDetail_List[[#This Row],[Part ID]],Funding_List[],3,FALSE),"")</f>
        <v>0.2</v>
      </c>
      <c r="S194" s="227">
        <f>IFERROR(BillDetail_List[[#This Row],[Time Claimed]]*BillDetail_List[[#This Row],[FE Rate Claimed]],"")</f>
        <v>26.6</v>
      </c>
      <c r="T194" s="228">
        <f>IFERROR(BillDetail_List[[#This Row],[Time Allowed]]*BillDetail_List[[#This Row],[FE Rate Allowed]],"")</f>
        <v>26.6</v>
      </c>
      <c r="U194" s="229"/>
      <c r="V194" s="228">
        <f>BillDetail_List[[#This Row],[Disbs Claimed]]</f>
        <v>0</v>
      </c>
      <c r="W194" s="227">
        <f>IFERROR((BillDetail_List[[#This Row],[Profit Costs Claimed]]+BillDetail_List[[#This Row],[Disbs Claimed]])*BillDetail_List[[#This Row],[VAT Rate]],"")</f>
        <v>5.32</v>
      </c>
      <c r="X194" s="228">
        <f>IFERROR(IF(_xlfn.ISFORMULA(W194),(BillDetail_List[[#This Row],[Profit Costs Allowed]]+BillDetail_List[[#This Row],[Disbs Allowed]])*BillDetail_List[[#This Row],[VAT Rate]],W194),"")</f>
        <v>5.32</v>
      </c>
      <c r="Y194" s="224"/>
      <c r="Z194" s="221" t="str">
        <f>IFERROR(VLOOKUP(BillDetail_List[[#This Row],[Finding Code]],Findings_Table[],2,FALSE), " ")</f>
        <v xml:space="preserve"> </v>
      </c>
      <c r="AA194" s="221">
        <f>IFERROR(VLOOKUP(BillDetail_List[[#This Row],[Activity Code]],ActivityCodeList,4,FALSE), " ")</f>
        <v>7</v>
      </c>
    </row>
    <row r="195" spans="1:27" ht="25.5" x14ac:dyDescent="0.2">
      <c r="A195" s="219">
        <v>194</v>
      </c>
      <c r="B195" s="219" t="s">
        <v>216</v>
      </c>
      <c r="C195" s="220">
        <v>44162</v>
      </c>
      <c r="D195" s="219" t="s">
        <v>380</v>
      </c>
      <c r="E195" s="219"/>
      <c r="F195" s="219" t="s">
        <v>130</v>
      </c>
      <c r="G195" s="221" t="str">
        <f>IFERROR(VLOOKUP(BillDetail_List[[#This Row],[Activity Code]],ActivityCodeList,2,FALSE), "")</f>
        <v>Plan, Prepare, Draft, Review</v>
      </c>
      <c r="H195" s="219"/>
      <c r="I195" s="221" t="str">
        <f>IFERROR(VLOOKUP(BillDetail_List[[#This Row],[Expense Code]],ExpenseCodeList,2,FALSE), "")</f>
        <v/>
      </c>
      <c r="J195" s="222">
        <v>0.1</v>
      </c>
      <c r="K195" s="223">
        <f>BillDetail_List[[#This Row],[Time Claimed]]</f>
        <v>0.1</v>
      </c>
      <c r="L195" s="219" t="s">
        <v>210</v>
      </c>
      <c r="M195" s="224" t="str">
        <f>BillDetail_List[[#This Row],[FE Claimed]]</f>
        <v>JKL2</v>
      </c>
      <c r="N195" s="225">
        <f>IFERROR(VLOOKUP(BillDetail_List[[#This Row],[FE Claimed]],LTM_List[],6,FALSE),0)</f>
        <v>133</v>
      </c>
      <c r="O195" s="225">
        <f>IFERROR(VLOOKUP(BillDetail_List[[#This Row],[FE Allowed]],LTM_List[],7,FALSE),0)</f>
        <v>133</v>
      </c>
      <c r="P195" s="221" t="str">
        <f>IFERROR(VLOOKUP(BillDetail_List[[#This Row],[FE Claimed]],LTM_List[],4,FALSE),"")</f>
        <v>D</v>
      </c>
      <c r="Q195" s="221" t="str">
        <f>IFERROR(VLOOKUP(BillDetail_List[[#This Row],[FE Allowed]],LTM_List[],4,FALSE),"")</f>
        <v>D</v>
      </c>
      <c r="R195" s="226">
        <f>IFERROR(VLOOKUP(BillDetail_List[[#This Row],[Part ID]],Funding_List[],3,FALSE),"")</f>
        <v>0.2</v>
      </c>
      <c r="S195" s="227">
        <f>IFERROR(BillDetail_List[[#This Row],[Time Claimed]]*BillDetail_List[[#This Row],[FE Rate Claimed]],"")</f>
        <v>13.3</v>
      </c>
      <c r="T195" s="228">
        <f>IFERROR(BillDetail_List[[#This Row],[Time Allowed]]*BillDetail_List[[#This Row],[FE Rate Allowed]],"")</f>
        <v>13.3</v>
      </c>
      <c r="U195" s="229"/>
      <c r="V195" s="228">
        <f>BillDetail_List[[#This Row],[Disbs Claimed]]</f>
        <v>0</v>
      </c>
      <c r="W195" s="227">
        <f>IFERROR((BillDetail_List[[#This Row],[Profit Costs Claimed]]+BillDetail_List[[#This Row],[Disbs Claimed]])*BillDetail_List[[#This Row],[VAT Rate]],"")</f>
        <v>2.66</v>
      </c>
      <c r="X195" s="228">
        <f>IFERROR(IF(_xlfn.ISFORMULA(W195),(BillDetail_List[[#This Row],[Profit Costs Allowed]]+BillDetail_List[[#This Row],[Disbs Allowed]])*BillDetail_List[[#This Row],[VAT Rate]],W195),"")</f>
        <v>2.66</v>
      </c>
      <c r="Y195" s="224"/>
      <c r="Z195" s="221" t="str">
        <f>IFERROR(VLOOKUP(BillDetail_List[[#This Row],[Finding Code]],Findings_Table[],2,FALSE), " ")</f>
        <v xml:space="preserve"> </v>
      </c>
      <c r="AA195" s="221">
        <f>IFERROR(VLOOKUP(BillDetail_List[[#This Row],[Activity Code]],ActivityCodeList,4,FALSE), " ")</f>
        <v>9</v>
      </c>
    </row>
    <row r="196" spans="1:27" ht="38.25" x14ac:dyDescent="0.2">
      <c r="A196" s="219">
        <v>195</v>
      </c>
      <c r="B196" s="219" t="s">
        <v>216</v>
      </c>
      <c r="C196" s="220">
        <v>44165</v>
      </c>
      <c r="D196" s="219" t="s">
        <v>400</v>
      </c>
      <c r="E196" s="219" t="s">
        <v>264</v>
      </c>
      <c r="F196" s="219" t="s">
        <v>122</v>
      </c>
      <c r="G196" s="221" t="str">
        <f>IFERROR(VLOOKUP(BillDetail_List[[#This Row],[Activity Code]],ActivityCodeList,2,FALSE), "")</f>
        <v>Personal Attendances</v>
      </c>
      <c r="H196" s="219"/>
      <c r="I196" s="221" t="str">
        <f>IFERROR(VLOOKUP(BillDetail_List[[#This Row],[Expense Code]],ExpenseCodeList,2,FALSE), "")</f>
        <v/>
      </c>
      <c r="J196" s="222">
        <v>0.2</v>
      </c>
      <c r="K196" s="223">
        <v>0.1</v>
      </c>
      <c r="L196" s="219" t="s">
        <v>210</v>
      </c>
      <c r="M196" s="224" t="str">
        <f>BillDetail_List[[#This Row],[FE Claimed]]</f>
        <v>JKL2</v>
      </c>
      <c r="N196" s="225">
        <f>IFERROR(VLOOKUP(BillDetail_List[[#This Row],[FE Claimed]],LTM_List[],6,FALSE),0)</f>
        <v>133</v>
      </c>
      <c r="O196" s="225">
        <f>IFERROR(VLOOKUP(BillDetail_List[[#This Row],[FE Allowed]],LTM_List[],7,FALSE),0)</f>
        <v>133</v>
      </c>
      <c r="P196" s="221" t="str">
        <f>IFERROR(VLOOKUP(BillDetail_List[[#This Row],[FE Claimed]],LTM_List[],4,FALSE),"")</f>
        <v>D</v>
      </c>
      <c r="Q196" s="221" t="str">
        <f>IFERROR(VLOOKUP(BillDetail_List[[#This Row],[FE Allowed]],LTM_List[],4,FALSE),"")</f>
        <v>D</v>
      </c>
      <c r="R196" s="226">
        <f>IFERROR(VLOOKUP(BillDetail_List[[#This Row],[Part ID]],Funding_List[],3,FALSE),"")</f>
        <v>0.2</v>
      </c>
      <c r="S196" s="227">
        <f>IFERROR(BillDetail_List[[#This Row],[Time Claimed]]*BillDetail_List[[#This Row],[FE Rate Claimed]],"")</f>
        <v>26.6</v>
      </c>
      <c r="T196" s="228">
        <f>IFERROR(BillDetail_List[[#This Row],[Time Allowed]]*BillDetail_List[[#This Row],[FE Rate Allowed]],"")</f>
        <v>13.3</v>
      </c>
      <c r="U196" s="229"/>
      <c r="V196" s="228">
        <f>BillDetail_List[[#This Row],[Disbs Claimed]]</f>
        <v>0</v>
      </c>
      <c r="W196" s="227">
        <f>IFERROR((BillDetail_List[[#This Row],[Profit Costs Claimed]]+BillDetail_List[[#This Row],[Disbs Claimed]])*BillDetail_List[[#This Row],[VAT Rate]],"")</f>
        <v>5.32</v>
      </c>
      <c r="X196" s="228">
        <f>IFERROR(IF(_xlfn.ISFORMULA(W196),(BillDetail_List[[#This Row],[Profit Costs Allowed]]+BillDetail_List[[#This Row],[Disbs Allowed]])*BillDetail_List[[#This Row],[VAT Rate]],W196),"")</f>
        <v>2.66</v>
      </c>
      <c r="Y196" s="224" t="s">
        <v>504</v>
      </c>
      <c r="Z196" s="221" t="str">
        <f>IFERROR(VLOOKUP(BillDetail_List[[#This Row],[Finding Code]],Findings_Table[],2,FALSE), " ")</f>
        <v>Considered non-fee earner work, allowed at half of Grade D rate as reasonable</v>
      </c>
      <c r="AA196" s="221">
        <f>IFERROR(VLOOKUP(BillDetail_List[[#This Row],[Activity Code]],ActivityCodeList,4,FALSE), " ")</f>
        <v>1</v>
      </c>
    </row>
    <row r="197" spans="1:27" ht="25.5" x14ac:dyDescent="0.2">
      <c r="A197" s="219">
        <v>196</v>
      </c>
      <c r="B197" s="219" t="s">
        <v>216</v>
      </c>
      <c r="C197" s="220">
        <v>44165</v>
      </c>
      <c r="D197" s="219" t="s">
        <v>271</v>
      </c>
      <c r="E197" s="219" t="s">
        <v>264</v>
      </c>
      <c r="F197" s="219" t="s">
        <v>128</v>
      </c>
      <c r="G197" s="221" t="str">
        <f>IFERROR(VLOOKUP(BillDetail_List[[#This Row],[Activity Code]],ActivityCodeList,2,FALSE), "")</f>
        <v>Billable travel and waiting time</v>
      </c>
      <c r="H197" s="219"/>
      <c r="I197" s="221" t="str">
        <f>IFERROR(VLOOKUP(BillDetail_List[[#This Row],[Expense Code]],ExpenseCodeList,2,FALSE), "")</f>
        <v/>
      </c>
      <c r="J197" s="222">
        <v>0.4</v>
      </c>
      <c r="K197" s="223">
        <f>BillDetail_List[[#This Row],[Time Claimed]]</f>
        <v>0.4</v>
      </c>
      <c r="L197" s="219" t="s">
        <v>210</v>
      </c>
      <c r="M197" s="224" t="str">
        <f>BillDetail_List[[#This Row],[FE Claimed]]</f>
        <v>JKL2</v>
      </c>
      <c r="N197" s="225">
        <f>IFERROR(VLOOKUP(BillDetail_List[[#This Row],[FE Claimed]],LTM_List[],6,FALSE),0)</f>
        <v>133</v>
      </c>
      <c r="O197" s="225">
        <f>IFERROR(VLOOKUP(BillDetail_List[[#This Row],[FE Allowed]],LTM_List[],7,FALSE),0)</f>
        <v>133</v>
      </c>
      <c r="P197" s="221" t="str">
        <f>IFERROR(VLOOKUP(BillDetail_List[[#This Row],[FE Claimed]],LTM_List[],4,FALSE),"")</f>
        <v>D</v>
      </c>
      <c r="Q197" s="221" t="str">
        <f>IFERROR(VLOOKUP(BillDetail_List[[#This Row],[FE Allowed]],LTM_List[],4,FALSE),"")</f>
        <v>D</v>
      </c>
      <c r="R197" s="226">
        <f>IFERROR(VLOOKUP(BillDetail_List[[#This Row],[Part ID]],Funding_List[],3,FALSE),"")</f>
        <v>0.2</v>
      </c>
      <c r="S197" s="227">
        <f>IFERROR(BillDetail_List[[#This Row],[Time Claimed]]*BillDetail_List[[#This Row],[FE Rate Claimed]],"")</f>
        <v>53.2</v>
      </c>
      <c r="T197" s="228">
        <f>IFERROR(BillDetail_List[[#This Row],[Time Allowed]]*BillDetail_List[[#This Row],[FE Rate Allowed]],"")</f>
        <v>53.2</v>
      </c>
      <c r="U197" s="229"/>
      <c r="V197" s="228">
        <f>BillDetail_List[[#This Row],[Disbs Claimed]]</f>
        <v>0</v>
      </c>
      <c r="W197" s="227">
        <f>IFERROR((BillDetail_List[[#This Row],[Profit Costs Claimed]]+BillDetail_List[[#This Row],[Disbs Claimed]])*BillDetail_List[[#This Row],[VAT Rate]],"")</f>
        <v>10.64</v>
      </c>
      <c r="X197" s="228">
        <f>IFERROR(IF(_xlfn.ISFORMULA(W197),(BillDetail_List[[#This Row],[Profit Costs Allowed]]+BillDetail_List[[#This Row],[Disbs Allowed]])*BillDetail_List[[#This Row],[VAT Rate]],W197),"")</f>
        <v>10.64</v>
      </c>
      <c r="Y197" s="224"/>
      <c r="Z197" s="221" t="str">
        <f>IFERROR(VLOOKUP(BillDetail_List[[#This Row],[Finding Code]],Findings_Table[],2,FALSE), " ")</f>
        <v xml:space="preserve"> </v>
      </c>
      <c r="AA197" s="221">
        <f>IFERROR(VLOOKUP(BillDetail_List[[#This Row],[Activity Code]],ActivityCodeList,4,FALSE), " ")</f>
        <v>7</v>
      </c>
    </row>
    <row r="198" spans="1:27" ht="25.5" x14ac:dyDescent="0.2">
      <c r="A198" s="219">
        <v>197</v>
      </c>
      <c r="B198" s="219" t="s">
        <v>216</v>
      </c>
      <c r="C198" s="220">
        <v>44166</v>
      </c>
      <c r="D198" s="219" t="s">
        <v>401</v>
      </c>
      <c r="E198" s="219"/>
      <c r="F198" s="219" t="s">
        <v>130</v>
      </c>
      <c r="G198" s="221" t="str">
        <f>IFERROR(VLOOKUP(BillDetail_List[[#This Row],[Activity Code]],ActivityCodeList,2,FALSE), "")</f>
        <v>Plan, Prepare, Draft, Review</v>
      </c>
      <c r="H198" s="219"/>
      <c r="I198" s="221" t="str">
        <f>IFERROR(VLOOKUP(BillDetail_List[[#This Row],[Expense Code]],ExpenseCodeList,2,FALSE), "")</f>
        <v/>
      </c>
      <c r="J198" s="222">
        <v>0.1</v>
      </c>
      <c r="K198" s="223">
        <f>BillDetail_List[[#This Row],[Time Claimed]]</f>
        <v>0.1</v>
      </c>
      <c r="L198" s="219" t="s">
        <v>210</v>
      </c>
      <c r="M198" s="224" t="str">
        <f>BillDetail_List[[#This Row],[FE Claimed]]</f>
        <v>JKL2</v>
      </c>
      <c r="N198" s="225">
        <f>IFERROR(VLOOKUP(BillDetail_List[[#This Row],[FE Claimed]],LTM_List[],6,FALSE),0)</f>
        <v>133</v>
      </c>
      <c r="O198" s="225">
        <f>IFERROR(VLOOKUP(BillDetail_List[[#This Row],[FE Allowed]],LTM_List[],7,FALSE),0)</f>
        <v>133</v>
      </c>
      <c r="P198" s="221" t="str">
        <f>IFERROR(VLOOKUP(BillDetail_List[[#This Row],[FE Claimed]],LTM_List[],4,FALSE),"")</f>
        <v>D</v>
      </c>
      <c r="Q198" s="221" t="str">
        <f>IFERROR(VLOOKUP(BillDetail_List[[#This Row],[FE Allowed]],LTM_List[],4,FALSE),"")</f>
        <v>D</v>
      </c>
      <c r="R198" s="226">
        <f>IFERROR(VLOOKUP(BillDetail_List[[#This Row],[Part ID]],Funding_List[],3,FALSE),"")</f>
        <v>0.2</v>
      </c>
      <c r="S198" s="227">
        <f>IFERROR(BillDetail_List[[#This Row],[Time Claimed]]*BillDetail_List[[#This Row],[FE Rate Claimed]],"")</f>
        <v>13.3</v>
      </c>
      <c r="T198" s="228">
        <f>IFERROR(BillDetail_List[[#This Row],[Time Allowed]]*BillDetail_List[[#This Row],[FE Rate Allowed]],"")</f>
        <v>13.3</v>
      </c>
      <c r="U198" s="229"/>
      <c r="V198" s="228">
        <f>BillDetail_List[[#This Row],[Disbs Claimed]]</f>
        <v>0</v>
      </c>
      <c r="W198" s="227">
        <f>IFERROR((BillDetail_List[[#This Row],[Profit Costs Claimed]]+BillDetail_List[[#This Row],[Disbs Claimed]])*BillDetail_List[[#This Row],[VAT Rate]],"")</f>
        <v>2.66</v>
      </c>
      <c r="X198" s="228">
        <f>IFERROR(IF(_xlfn.ISFORMULA(W198),(BillDetail_List[[#This Row],[Profit Costs Allowed]]+BillDetail_List[[#This Row],[Disbs Allowed]])*BillDetail_List[[#This Row],[VAT Rate]],W198),"")</f>
        <v>2.66</v>
      </c>
      <c r="Y198" s="224"/>
      <c r="Z198" s="221" t="str">
        <f>IFERROR(VLOOKUP(BillDetail_List[[#This Row],[Finding Code]],Findings_Table[],2,FALSE), " ")</f>
        <v xml:space="preserve"> </v>
      </c>
      <c r="AA198" s="221">
        <f>IFERROR(VLOOKUP(BillDetail_List[[#This Row],[Activity Code]],ActivityCodeList,4,FALSE), " ")</f>
        <v>9</v>
      </c>
    </row>
    <row r="199" spans="1:27" ht="38.25" x14ac:dyDescent="0.2">
      <c r="A199" s="219">
        <v>198</v>
      </c>
      <c r="B199" s="219" t="s">
        <v>216</v>
      </c>
      <c r="C199" s="220">
        <v>44167</v>
      </c>
      <c r="D199" s="219" t="s">
        <v>220</v>
      </c>
      <c r="E199" s="219"/>
      <c r="F199" s="219" t="s">
        <v>130</v>
      </c>
      <c r="G199" s="221" t="str">
        <f>IFERROR(VLOOKUP(BillDetail_List[[#This Row],[Activity Code]],ActivityCodeList,2,FALSE), "")</f>
        <v>Plan, Prepare, Draft, Review</v>
      </c>
      <c r="H199" s="219"/>
      <c r="I199" s="221" t="str">
        <f>IFERROR(VLOOKUP(BillDetail_List[[#This Row],[Expense Code]],ExpenseCodeList,2,FALSE), "")</f>
        <v/>
      </c>
      <c r="J199" s="222">
        <v>0.2</v>
      </c>
      <c r="K199" s="223">
        <v>0</v>
      </c>
      <c r="L199" s="219" t="s">
        <v>210</v>
      </c>
      <c r="M199" s="224" t="str">
        <f>BillDetail_List[[#This Row],[FE Claimed]]</f>
        <v>JKL2</v>
      </c>
      <c r="N199" s="225">
        <f>IFERROR(VLOOKUP(BillDetail_List[[#This Row],[FE Claimed]],LTM_List[],6,FALSE),0)</f>
        <v>133</v>
      </c>
      <c r="O199" s="225">
        <f>IFERROR(VLOOKUP(BillDetail_List[[#This Row],[FE Allowed]],LTM_List[],7,FALSE),0)</f>
        <v>133</v>
      </c>
      <c r="P199" s="221" t="str">
        <f>IFERROR(VLOOKUP(BillDetail_List[[#This Row],[FE Claimed]],LTM_List[],4,FALSE),"")</f>
        <v>D</v>
      </c>
      <c r="Q199" s="221" t="str">
        <f>IFERROR(VLOOKUP(BillDetail_List[[#This Row],[FE Allowed]],LTM_List[],4,FALSE),"")</f>
        <v>D</v>
      </c>
      <c r="R199" s="226">
        <f>IFERROR(VLOOKUP(BillDetail_List[[#This Row],[Part ID]],Funding_List[],3,FALSE),"")</f>
        <v>0.2</v>
      </c>
      <c r="S199" s="227">
        <f>IFERROR(BillDetail_List[[#This Row],[Time Claimed]]*BillDetail_List[[#This Row],[FE Rate Claimed]],"")</f>
        <v>26.6</v>
      </c>
      <c r="T199" s="228">
        <f>IFERROR(BillDetail_List[[#This Row],[Time Allowed]]*BillDetail_List[[#This Row],[FE Rate Allowed]],"")</f>
        <v>0</v>
      </c>
      <c r="U199" s="229"/>
      <c r="V199" s="228">
        <f>BillDetail_List[[#This Row],[Disbs Claimed]]</f>
        <v>0</v>
      </c>
      <c r="W199" s="227">
        <f>IFERROR((BillDetail_List[[#This Row],[Profit Costs Claimed]]+BillDetail_List[[#This Row],[Disbs Claimed]])*BillDetail_List[[#This Row],[VAT Rate]],"")</f>
        <v>5.32</v>
      </c>
      <c r="X199" s="228">
        <f>IFERROR(IF(_xlfn.ISFORMULA(W199),(BillDetail_List[[#This Row],[Profit Costs Allowed]]+BillDetail_List[[#This Row],[Disbs Allowed]])*BillDetail_List[[#This Row],[VAT Rate]],W199),"")</f>
        <v>0</v>
      </c>
      <c r="Y199" s="224" t="s">
        <v>505</v>
      </c>
      <c r="Z199" s="221" t="str">
        <f>IFERROR(VLOOKUP(BillDetail_List[[#This Row],[Finding Code]],Findings_Table[],2,FALSE), " ")</f>
        <v>Overheads</v>
      </c>
      <c r="AA199" s="221">
        <f>IFERROR(VLOOKUP(BillDetail_List[[#This Row],[Activity Code]],ActivityCodeList,4,FALSE), " ")</f>
        <v>9</v>
      </c>
    </row>
    <row r="200" spans="1:27" ht="25.5" x14ac:dyDescent="0.2">
      <c r="A200" s="219">
        <v>199</v>
      </c>
      <c r="B200" s="219" t="s">
        <v>216</v>
      </c>
      <c r="C200" s="220">
        <v>44167</v>
      </c>
      <c r="D200" s="219" t="s">
        <v>402</v>
      </c>
      <c r="E200" s="219"/>
      <c r="F200" s="219" t="s">
        <v>130</v>
      </c>
      <c r="G200" s="221" t="str">
        <f>IFERROR(VLOOKUP(BillDetail_List[[#This Row],[Activity Code]],ActivityCodeList,2,FALSE), "")</f>
        <v>Plan, Prepare, Draft, Review</v>
      </c>
      <c r="H200" s="219"/>
      <c r="I200" s="221" t="str">
        <f>IFERROR(VLOOKUP(BillDetail_List[[#This Row],[Expense Code]],ExpenseCodeList,2,FALSE), "")</f>
        <v/>
      </c>
      <c r="J200" s="222">
        <v>0.1</v>
      </c>
      <c r="K200" s="223">
        <f>BillDetail_List[[#This Row],[Time Claimed]]</f>
        <v>0.1</v>
      </c>
      <c r="L200" s="219" t="s">
        <v>210</v>
      </c>
      <c r="M200" s="224" t="str">
        <f>BillDetail_List[[#This Row],[FE Claimed]]</f>
        <v>JKL2</v>
      </c>
      <c r="N200" s="225">
        <f>IFERROR(VLOOKUP(BillDetail_List[[#This Row],[FE Claimed]],LTM_List[],6,FALSE),0)</f>
        <v>133</v>
      </c>
      <c r="O200" s="225">
        <f>IFERROR(VLOOKUP(BillDetail_List[[#This Row],[FE Allowed]],LTM_List[],7,FALSE),0)</f>
        <v>133</v>
      </c>
      <c r="P200" s="221" t="str">
        <f>IFERROR(VLOOKUP(BillDetail_List[[#This Row],[FE Claimed]],LTM_List[],4,FALSE),"")</f>
        <v>D</v>
      </c>
      <c r="Q200" s="221" t="str">
        <f>IFERROR(VLOOKUP(BillDetail_List[[#This Row],[FE Allowed]],LTM_List[],4,FALSE),"")</f>
        <v>D</v>
      </c>
      <c r="R200" s="226">
        <f>IFERROR(VLOOKUP(BillDetail_List[[#This Row],[Part ID]],Funding_List[],3,FALSE),"")</f>
        <v>0.2</v>
      </c>
      <c r="S200" s="227">
        <f>IFERROR(BillDetail_List[[#This Row],[Time Claimed]]*BillDetail_List[[#This Row],[FE Rate Claimed]],"")</f>
        <v>13.3</v>
      </c>
      <c r="T200" s="228">
        <f>IFERROR(BillDetail_List[[#This Row],[Time Allowed]]*BillDetail_List[[#This Row],[FE Rate Allowed]],"")</f>
        <v>13.3</v>
      </c>
      <c r="U200" s="229"/>
      <c r="V200" s="228">
        <f>BillDetail_List[[#This Row],[Disbs Claimed]]</f>
        <v>0</v>
      </c>
      <c r="W200" s="227">
        <f>IFERROR((BillDetail_List[[#This Row],[Profit Costs Claimed]]+BillDetail_List[[#This Row],[Disbs Claimed]])*BillDetail_List[[#This Row],[VAT Rate]],"")</f>
        <v>2.66</v>
      </c>
      <c r="X200" s="228">
        <f>IFERROR(IF(_xlfn.ISFORMULA(W200),(BillDetail_List[[#This Row],[Profit Costs Allowed]]+BillDetail_List[[#This Row],[Disbs Allowed]])*BillDetail_List[[#This Row],[VAT Rate]],W200),"")</f>
        <v>2.66</v>
      </c>
      <c r="Y200" s="224"/>
      <c r="Z200" s="221" t="str">
        <f>IFERROR(VLOOKUP(BillDetail_List[[#This Row],[Finding Code]],Findings_Table[],2,FALSE), " ")</f>
        <v xml:space="preserve"> </v>
      </c>
      <c r="AA200" s="221">
        <f>IFERROR(VLOOKUP(BillDetail_List[[#This Row],[Activity Code]],ActivityCodeList,4,FALSE), " ")</f>
        <v>9</v>
      </c>
    </row>
    <row r="201" spans="1:27" ht="25.5" x14ac:dyDescent="0.2">
      <c r="A201" s="219">
        <v>200</v>
      </c>
      <c r="B201" s="219" t="s">
        <v>216</v>
      </c>
      <c r="C201" s="220">
        <v>44169</v>
      </c>
      <c r="D201" s="219" t="s">
        <v>403</v>
      </c>
      <c r="E201" s="219"/>
      <c r="F201" s="219" t="s">
        <v>130</v>
      </c>
      <c r="G201" s="221" t="str">
        <f>IFERROR(VLOOKUP(BillDetail_List[[#This Row],[Activity Code]],ActivityCodeList,2,FALSE), "")</f>
        <v>Plan, Prepare, Draft, Review</v>
      </c>
      <c r="H201" s="219"/>
      <c r="I201" s="221" t="str">
        <f>IFERROR(VLOOKUP(BillDetail_List[[#This Row],[Expense Code]],ExpenseCodeList,2,FALSE), "")</f>
        <v/>
      </c>
      <c r="J201" s="222">
        <v>0.1</v>
      </c>
      <c r="K201" s="223">
        <f>BillDetail_List[[#This Row],[Time Claimed]]</f>
        <v>0.1</v>
      </c>
      <c r="L201" s="219" t="s">
        <v>210</v>
      </c>
      <c r="M201" s="224" t="str">
        <f>BillDetail_List[[#This Row],[FE Claimed]]</f>
        <v>JKL2</v>
      </c>
      <c r="N201" s="225">
        <f>IFERROR(VLOOKUP(BillDetail_List[[#This Row],[FE Claimed]],LTM_List[],6,FALSE),0)</f>
        <v>133</v>
      </c>
      <c r="O201" s="225">
        <f>IFERROR(VLOOKUP(BillDetail_List[[#This Row],[FE Allowed]],LTM_List[],7,FALSE),0)</f>
        <v>133</v>
      </c>
      <c r="P201" s="221" t="str">
        <f>IFERROR(VLOOKUP(BillDetail_List[[#This Row],[FE Claimed]],LTM_List[],4,FALSE),"")</f>
        <v>D</v>
      </c>
      <c r="Q201" s="221" t="str">
        <f>IFERROR(VLOOKUP(BillDetail_List[[#This Row],[FE Allowed]],LTM_List[],4,FALSE),"")</f>
        <v>D</v>
      </c>
      <c r="R201" s="226">
        <f>IFERROR(VLOOKUP(BillDetail_List[[#This Row],[Part ID]],Funding_List[],3,FALSE),"")</f>
        <v>0.2</v>
      </c>
      <c r="S201" s="227">
        <f>IFERROR(BillDetail_List[[#This Row],[Time Claimed]]*BillDetail_List[[#This Row],[FE Rate Claimed]],"")</f>
        <v>13.3</v>
      </c>
      <c r="T201" s="228">
        <f>IFERROR(BillDetail_List[[#This Row],[Time Allowed]]*BillDetail_List[[#This Row],[FE Rate Allowed]],"")</f>
        <v>13.3</v>
      </c>
      <c r="U201" s="229"/>
      <c r="V201" s="228">
        <f>BillDetail_List[[#This Row],[Disbs Claimed]]</f>
        <v>0</v>
      </c>
      <c r="W201" s="227">
        <f>IFERROR((BillDetail_List[[#This Row],[Profit Costs Claimed]]+BillDetail_List[[#This Row],[Disbs Claimed]])*BillDetail_List[[#This Row],[VAT Rate]],"")</f>
        <v>2.66</v>
      </c>
      <c r="X201" s="228">
        <f>IFERROR(IF(_xlfn.ISFORMULA(W201),(BillDetail_List[[#This Row],[Profit Costs Allowed]]+BillDetail_List[[#This Row],[Disbs Allowed]])*BillDetail_List[[#This Row],[VAT Rate]],W201),"")</f>
        <v>2.66</v>
      </c>
      <c r="Y201" s="224"/>
      <c r="Z201" s="221" t="str">
        <f>IFERROR(VLOOKUP(BillDetail_List[[#This Row],[Finding Code]],Findings_Table[],2,FALSE), " ")</f>
        <v xml:space="preserve"> </v>
      </c>
      <c r="AA201" s="221">
        <f>IFERROR(VLOOKUP(BillDetail_List[[#This Row],[Activity Code]],ActivityCodeList,4,FALSE), " ")</f>
        <v>9</v>
      </c>
    </row>
    <row r="202" spans="1:27" ht="38.25" x14ac:dyDescent="0.2">
      <c r="A202" s="219">
        <v>201</v>
      </c>
      <c r="B202" s="219" t="s">
        <v>216</v>
      </c>
      <c r="C202" s="220">
        <v>44175</v>
      </c>
      <c r="D202" s="219" t="s">
        <v>404</v>
      </c>
      <c r="E202" s="219"/>
      <c r="F202" s="219" t="s">
        <v>130</v>
      </c>
      <c r="G202" s="221" t="str">
        <f>IFERROR(VLOOKUP(BillDetail_List[[#This Row],[Activity Code]],ActivityCodeList,2,FALSE), "")</f>
        <v>Plan, Prepare, Draft, Review</v>
      </c>
      <c r="H202" s="219"/>
      <c r="I202" s="221" t="str">
        <f>IFERROR(VLOOKUP(BillDetail_List[[#This Row],[Expense Code]],ExpenseCodeList,2,FALSE), "")</f>
        <v/>
      </c>
      <c r="J202" s="222">
        <v>0.1</v>
      </c>
      <c r="K202" s="223">
        <f>BillDetail_List[[#This Row],[Time Claimed]]</f>
        <v>0.1</v>
      </c>
      <c r="L202" s="219" t="s">
        <v>210</v>
      </c>
      <c r="M202" s="224" t="str">
        <f>BillDetail_List[[#This Row],[FE Claimed]]</f>
        <v>JKL2</v>
      </c>
      <c r="N202" s="225">
        <f>IFERROR(VLOOKUP(BillDetail_List[[#This Row],[FE Claimed]],LTM_List[],6,FALSE),0)</f>
        <v>133</v>
      </c>
      <c r="O202" s="225">
        <f>IFERROR(VLOOKUP(BillDetail_List[[#This Row],[FE Allowed]],LTM_List[],7,FALSE),0)</f>
        <v>133</v>
      </c>
      <c r="P202" s="221" t="str">
        <f>IFERROR(VLOOKUP(BillDetail_List[[#This Row],[FE Claimed]],LTM_List[],4,FALSE),"")</f>
        <v>D</v>
      </c>
      <c r="Q202" s="221" t="str">
        <f>IFERROR(VLOOKUP(BillDetail_List[[#This Row],[FE Allowed]],LTM_List[],4,FALSE),"")</f>
        <v>D</v>
      </c>
      <c r="R202" s="226">
        <f>IFERROR(VLOOKUP(BillDetail_List[[#This Row],[Part ID]],Funding_List[],3,FALSE),"")</f>
        <v>0.2</v>
      </c>
      <c r="S202" s="227">
        <f>IFERROR(BillDetail_List[[#This Row],[Time Claimed]]*BillDetail_List[[#This Row],[FE Rate Claimed]],"")</f>
        <v>13.3</v>
      </c>
      <c r="T202" s="228">
        <f>IFERROR(BillDetail_List[[#This Row],[Time Allowed]]*BillDetail_List[[#This Row],[FE Rate Allowed]],"")</f>
        <v>13.3</v>
      </c>
      <c r="U202" s="229"/>
      <c r="V202" s="228">
        <f>BillDetail_List[[#This Row],[Disbs Claimed]]</f>
        <v>0</v>
      </c>
      <c r="W202" s="227">
        <f>IFERROR((BillDetail_List[[#This Row],[Profit Costs Claimed]]+BillDetail_List[[#This Row],[Disbs Claimed]])*BillDetail_List[[#This Row],[VAT Rate]],"")</f>
        <v>2.66</v>
      </c>
      <c r="X202" s="228">
        <f>IFERROR(IF(_xlfn.ISFORMULA(W202),(BillDetail_List[[#This Row],[Profit Costs Allowed]]+BillDetail_List[[#This Row],[Disbs Allowed]])*BillDetail_List[[#This Row],[VAT Rate]],W202),"")</f>
        <v>2.66</v>
      </c>
      <c r="Y202" s="224"/>
      <c r="Z202" s="221" t="str">
        <f>IFERROR(VLOOKUP(BillDetail_List[[#This Row],[Finding Code]],Findings_Table[],2,FALSE), " ")</f>
        <v xml:space="preserve"> </v>
      </c>
      <c r="AA202" s="221">
        <f>IFERROR(VLOOKUP(BillDetail_List[[#This Row],[Activity Code]],ActivityCodeList,4,FALSE), " ")</f>
        <v>9</v>
      </c>
    </row>
    <row r="203" spans="1:27" x14ac:dyDescent="0.2">
      <c r="A203" s="219">
        <v>202</v>
      </c>
      <c r="B203" s="219" t="s">
        <v>216</v>
      </c>
      <c r="C203" s="220">
        <v>44177</v>
      </c>
      <c r="D203" s="219" t="s">
        <v>405</v>
      </c>
      <c r="E203" s="219" t="s">
        <v>219</v>
      </c>
      <c r="F203" s="219" t="s">
        <v>122</v>
      </c>
      <c r="G203" s="221" t="str">
        <f>IFERROR(VLOOKUP(BillDetail_List[[#This Row],[Activity Code]],ActivityCodeList,2,FALSE), "")</f>
        <v>Personal Attendances</v>
      </c>
      <c r="H203" s="219"/>
      <c r="I203" s="221" t="str">
        <f>IFERROR(VLOOKUP(BillDetail_List[[#This Row],[Expense Code]],ExpenseCodeList,2,FALSE), "")</f>
        <v/>
      </c>
      <c r="J203" s="222">
        <v>1</v>
      </c>
      <c r="K203" s="223">
        <f>BillDetail_List[[#This Row],[Time Claimed]]</f>
        <v>1</v>
      </c>
      <c r="L203" s="219" t="s">
        <v>194</v>
      </c>
      <c r="M203" s="224" t="str">
        <f>BillDetail_List[[#This Row],[FE Claimed]]</f>
        <v>GHI2</v>
      </c>
      <c r="N203" s="225">
        <f>IFERROR(VLOOKUP(BillDetail_List[[#This Row],[FE Claimed]],LTM_List[],6,FALSE),0)</f>
        <v>260</v>
      </c>
      <c r="O203" s="225">
        <f>IFERROR(VLOOKUP(BillDetail_List[[#This Row],[FE Allowed]],LTM_List[],7,FALSE),0)</f>
        <v>260</v>
      </c>
      <c r="P203" s="221" t="str">
        <f>IFERROR(VLOOKUP(BillDetail_List[[#This Row],[FE Claimed]],LTM_List[],4,FALSE),"")</f>
        <v>A</v>
      </c>
      <c r="Q203" s="221" t="str">
        <f>IFERROR(VLOOKUP(BillDetail_List[[#This Row],[FE Allowed]],LTM_List[],4,FALSE),"")</f>
        <v>A</v>
      </c>
      <c r="R203" s="226">
        <f>IFERROR(VLOOKUP(BillDetail_List[[#This Row],[Part ID]],Funding_List[],3,FALSE),"")</f>
        <v>0.2</v>
      </c>
      <c r="S203" s="227">
        <f>IFERROR(BillDetail_List[[#This Row],[Time Claimed]]*BillDetail_List[[#This Row],[FE Rate Claimed]],"")</f>
        <v>260</v>
      </c>
      <c r="T203" s="228">
        <f>IFERROR(BillDetail_List[[#This Row],[Time Allowed]]*BillDetail_List[[#This Row],[FE Rate Allowed]],"")</f>
        <v>260</v>
      </c>
      <c r="U203" s="229"/>
      <c r="V203" s="228">
        <f>BillDetail_List[[#This Row],[Disbs Claimed]]</f>
        <v>0</v>
      </c>
      <c r="W203" s="227">
        <f>IFERROR((BillDetail_List[[#This Row],[Profit Costs Claimed]]+BillDetail_List[[#This Row],[Disbs Claimed]])*BillDetail_List[[#This Row],[VAT Rate]],"")</f>
        <v>52</v>
      </c>
      <c r="X203" s="228">
        <f>IFERROR(IF(_xlfn.ISFORMULA(W203),(BillDetail_List[[#This Row],[Profit Costs Allowed]]+BillDetail_List[[#This Row],[Disbs Allowed]])*BillDetail_List[[#This Row],[VAT Rate]],W203),"")</f>
        <v>52</v>
      </c>
      <c r="Y203" s="224"/>
      <c r="Z203" s="221" t="str">
        <f>IFERROR(VLOOKUP(BillDetail_List[[#This Row],[Finding Code]],Findings_Table[],2,FALSE), " ")</f>
        <v xml:space="preserve"> </v>
      </c>
      <c r="AA203" s="221">
        <f>IFERROR(VLOOKUP(BillDetail_List[[#This Row],[Activity Code]],ActivityCodeList,4,FALSE), " ")</f>
        <v>1</v>
      </c>
    </row>
    <row r="204" spans="1:27" ht="25.5" x14ac:dyDescent="0.2">
      <c r="A204" s="219">
        <v>203</v>
      </c>
      <c r="B204" s="219" t="s">
        <v>216</v>
      </c>
      <c r="C204" s="220">
        <v>44179</v>
      </c>
      <c r="D204" s="219" t="s">
        <v>406</v>
      </c>
      <c r="E204" s="219"/>
      <c r="F204" s="219" t="s">
        <v>130</v>
      </c>
      <c r="G204" s="221" t="str">
        <f>IFERROR(VLOOKUP(BillDetail_List[[#This Row],[Activity Code]],ActivityCodeList,2,FALSE), "")</f>
        <v>Plan, Prepare, Draft, Review</v>
      </c>
      <c r="H204" s="219"/>
      <c r="I204" s="221" t="str">
        <f>IFERROR(VLOOKUP(BillDetail_List[[#This Row],[Expense Code]],ExpenseCodeList,2,FALSE), "")</f>
        <v/>
      </c>
      <c r="J204" s="222">
        <v>0.1</v>
      </c>
      <c r="K204" s="223">
        <f>BillDetail_List[[#This Row],[Time Claimed]]</f>
        <v>0.1</v>
      </c>
      <c r="L204" s="219" t="s">
        <v>210</v>
      </c>
      <c r="M204" s="224" t="str">
        <f>BillDetail_List[[#This Row],[FE Claimed]]</f>
        <v>JKL2</v>
      </c>
      <c r="N204" s="225">
        <f>IFERROR(VLOOKUP(BillDetail_List[[#This Row],[FE Claimed]],LTM_List[],6,FALSE),0)</f>
        <v>133</v>
      </c>
      <c r="O204" s="225">
        <f>IFERROR(VLOOKUP(BillDetail_List[[#This Row],[FE Allowed]],LTM_List[],7,FALSE),0)</f>
        <v>133</v>
      </c>
      <c r="P204" s="221" t="str">
        <f>IFERROR(VLOOKUP(BillDetail_List[[#This Row],[FE Claimed]],LTM_List[],4,FALSE),"")</f>
        <v>D</v>
      </c>
      <c r="Q204" s="221" t="str">
        <f>IFERROR(VLOOKUP(BillDetail_List[[#This Row],[FE Allowed]],LTM_List[],4,FALSE),"")</f>
        <v>D</v>
      </c>
      <c r="R204" s="226">
        <f>IFERROR(VLOOKUP(BillDetail_List[[#This Row],[Part ID]],Funding_List[],3,FALSE),"")</f>
        <v>0.2</v>
      </c>
      <c r="S204" s="227">
        <f>IFERROR(BillDetail_List[[#This Row],[Time Claimed]]*BillDetail_List[[#This Row],[FE Rate Claimed]],"")</f>
        <v>13.3</v>
      </c>
      <c r="T204" s="228">
        <f>IFERROR(BillDetail_List[[#This Row],[Time Allowed]]*BillDetail_List[[#This Row],[FE Rate Allowed]],"")</f>
        <v>13.3</v>
      </c>
      <c r="U204" s="229"/>
      <c r="V204" s="228">
        <f>BillDetail_List[[#This Row],[Disbs Claimed]]</f>
        <v>0</v>
      </c>
      <c r="W204" s="227">
        <f>IFERROR((BillDetail_List[[#This Row],[Profit Costs Claimed]]+BillDetail_List[[#This Row],[Disbs Claimed]])*BillDetail_List[[#This Row],[VAT Rate]],"")</f>
        <v>2.66</v>
      </c>
      <c r="X204" s="228">
        <f>IFERROR(IF(_xlfn.ISFORMULA(W204),(BillDetail_List[[#This Row],[Profit Costs Allowed]]+BillDetail_List[[#This Row],[Disbs Allowed]])*BillDetail_List[[#This Row],[VAT Rate]],W204),"")</f>
        <v>2.66</v>
      </c>
      <c r="Y204" s="224"/>
      <c r="Z204" s="221" t="str">
        <f>IFERROR(VLOOKUP(BillDetail_List[[#This Row],[Finding Code]],Findings_Table[],2,FALSE), " ")</f>
        <v xml:space="preserve"> </v>
      </c>
      <c r="AA204" s="221">
        <f>IFERROR(VLOOKUP(BillDetail_List[[#This Row],[Activity Code]],ActivityCodeList,4,FALSE), " ")</f>
        <v>9</v>
      </c>
    </row>
    <row r="205" spans="1:27" ht="38.25" x14ac:dyDescent="0.2">
      <c r="A205" s="219">
        <v>204</v>
      </c>
      <c r="B205" s="219" t="s">
        <v>216</v>
      </c>
      <c r="C205" s="220">
        <v>44183</v>
      </c>
      <c r="D205" s="219" t="s">
        <v>407</v>
      </c>
      <c r="E205" s="219"/>
      <c r="F205" s="219" t="s">
        <v>130</v>
      </c>
      <c r="G205" s="221" t="str">
        <f>IFERROR(VLOOKUP(BillDetail_List[[#This Row],[Activity Code]],ActivityCodeList,2,FALSE), "")</f>
        <v>Plan, Prepare, Draft, Review</v>
      </c>
      <c r="H205" s="219"/>
      <c r="I205" s="221" t="str">
        <f>IFERROR(VLOOKUP(BillDetail_List[[#This Row],[Expense Code]],ExpenseCodeList,2,FALSE), "")</f>
        <v/>
      </c>
      <c r="J205" s="222">
        <v>0.6</v>
      </c>
      <c r="K205" s="223">
        <v>0.4</v>
      </c>
      <c r="L205" s="219" t="s">
        <v>210</v>
      </c>
      <c r="M205" s="224" t="str">
        <f>BillDetail_List[[#This Row],[FE Claimed]]</f>
        <v>JKL2</v>
      </c>
      <c r="N205" s="225">
        <f>IFERROR(VLOOKUP(BillDetail_List[[#This Row],[FE Claimed]],LTM_List[],6,FALSE),0)</f>
        <v>133</v>
      </c>
      <c r="O205" s="225">
        <f>IFERROR(VLOOKUP(BillDetail_List[[#This Row],[FE Allowed]],LTM_List[],7,FALSE),0)</f>
        <v>133</v>
      </c>
      <c r="P205" s="221" t="str">
        <f>IFERROR(VLOOKUP(BillDetail_List[[#This Row],[FE Claimed]],LTM_List[],4,FALSE),"")</f>
        <v>D</v>
      </c>
      <c r="Q205" s="221" t="str">
        <f>IFERROR(VLOOKUP(BillDetail_List[[#This Row],[FE Allowed]],LTM_List[],4,FALSE),"")</f>
        <v>D</v>
      </c>
      <c r="R205" s="226">
        <f>IFERROR(VLOOKUP(BillDetail_List[[#This Row],[Part ID]],Funding_List[],3,FALSE),"")</f>
        <v>0.2</v>
      </c>
      <c r="S205" s="227">
        <f>IFERROR(BillDetail_List[[#This Row],[Time Claimed]]*BillDetail_List[[#This Row],[FE Rate Claimed]],"")</f>
        <v>79.8</v>
      </c>
      <c r="T205" s="228">
        <f>IFERROR(BillDetail_List[[#This Row],[Time Allowed]]*BillDetail_List[[#This Row],[FE Rate Allowed]],"")</f>
        <v>53.2</v>
      </c>
      <c r="U205" s="229"/>
      <c r="V205" s="228">
        <f>BillDetail_List[[#This Row],[Disbs Claimed]]</f>
        <v>0</v>
      </c>
      <c r="W205" s="227">
        <f>IFERROR((BillDetail_List[[#This Row],[Profit Costs Claimed]]+BillDetail_List[[#This Row],[Disbs Claimed]])*BillDetail_List[[#This Row],[VAT Rate]],"")</f>
        <v>15.96</v>
      </c>
      <c r="X205" s="228">
        <f>IFERROR(IF(_xlfn.ISFORMULA(W205),(BillDetail_List[[#This Row],[Profit Costs Allowed]]+BillDetail_List[[#This Row],[Disbs Allowed]])*BillDetail_List[[#This Row],[VAT Rate]],W205),"")</f>
        <v>10.64</v>
      </c>
      <c r="Y205" s="224" t="s">
        <v>481</v>
      </c>
      <c r="Z205" s="221" t="str">
        <f>IFERROR(VLOOKUP(BillDetail_List[[#This Row],[Finding Code]],Findings_Table[],2,FALSE), " ")</f>
        <v>As reasonable</v>
      </c>
      <c r="AA205" s="221">
        <f>IFERROR(VLOOKUP(BillDetail_List[[#This Row],[Activity Code]],ActivityCodeList,4,FALSE), " ")</f>
        <v>9</v>
      </c>
    </row>
    <row r="206" spans="1:27" ht="38.25" x14ac:dyDescent="0.2">
      <c r="A206" s="219">
        <v>205</v>
      </c>
      <c r="B206" s="219" t="s">
        <v>216</v>
      </c>
      <c r="C206" s="220">
        <v>44183</v>
      </c>
      <c r="D206" s="219" t="s">
        <v>220</v>
      </c>
      <c r="E206" s="219"/>
      <c r="F206" s="219" t="s">
        <v>130</v>
      </c>
      <c r="G206" s="221" t="str">
        <f>IFERROR(VLOOKUP(BillDetail_List[[#This Row],[Activity Code]],ActivityCodeList,2,FALSE), "")</f>
        <v>Plan, Prepare, Draft, Review</v>
      </c>
      <c r="H206" s="219"/>
      <c r="I206" s="221" t="str">
        <f>IFERROR(VLOOKUP(BillDetail_List[[#This Row],[Expense Code]],ExpenseCodeList,2,FALSE), "")</f>
        <v/>
      </c>
      <c r="J206" s="222">
        <v>0.2</v>
      </c>
      <c r="K206" s="223">
        <v>0</v>
      </c>
      <c r="L206" s="219" t="s">
        <v>210</v>
      </c>
      <c r="M206" s="224" t="str">
        <f>BillDetail_List[[#This Row],[FE Claimed]]</f>
        <v>JKL2</v>
      </c>
      <c r="N206" s="225">
        <f>IFERROR(VLOOKUP(BillDetail_List[[#This Row],[FE Claimed]],LTM_List[],6,FALSE),0)</f>
        <v>133</v>
      </c>
      <c r="O206" s="225">
        <f>IFERROR(VLOOKUP(BillDetail_List[[#This Row],[FE Allowed]],LTM_List[],7,FALSE),0)</f>
        <v>133</v>
      </c>
      <c r="P206" s="221" t="str">
        <f>IFERROR(VLOOKUP(BillDetail_List[[#This Row],[FE Claimed]],LTM_List[],4,FALSE),"")</f>
        <v>D</v>
      </c>
      <c r="Q206" s="221" t="str">
        <f>IFERROR(VLOOKUP(BillDetail_List[[#This Row],[FE Allowed]],LTM_List[],4,FALSE),"")</f>
        <v>D</v>
      </c>
      <c r="R206" s="226">
        <f>IFERROR(VLOOKUP(BillDetail_List[[#This Row],[Part ID]],Funding_List[],3,FALSE),"")</f>
        <v>0.2</v>
      </c>
      <c r="S206" s="227">
        <f>IFERROR(BillDetail_List[[#This Row],[Time Claimed]]*BillDetail_List[[#This Row],[FE Rate Claimed]],"")</f>
        <v>26.6</v>
      </c>
      <c r="T206" s="228">
        <f>IFERROR(BillDetail_List[[#This Row],[Time Allowed]]*BillDetail_List[[#This Row],[FE Rate Allowed]],"")</f>
        <v>0</v>
      </c>
      <c r="U206" s="229"/>
      <c r="V206" s="228">
        <f>BillDetail_List[[#This Row],[Disbs Claimed]]</f>
        <v>0</v>
      </c>
      <c r="W206" s="227">
        <f>IFERROR((BillDetail_List[[#This Row],[Profit Costs Claimed]]+BillDetail_List[[#This Row],[Disbs Claimed]])*BillDetail_List[[#This Row],[VAT Rate]],"")</f>
        <v>5.32</v>
      </c>
      <c r="X206" s="228">
        <f>IFERROR(IF(_xlfn.ISFORMULA(W206),(BillDetail_List[[#This Row],[Profit Costs Allowed]]+BillDetail_List[[#This Row],[Disbs Allowed]])*BillDetail_List[[#This Row],[VAT Rate]],W206),"")</f>
        <v>0</v>
      </c>
      <c r="Y206" s="224" t="s">
        <v>505</v>
      </c>
      <c r="Z206" s="221" t="str">
        <f>IFERROR(VLOOKUP(BillDetail_List[[#This Row],[Finding Code]],Findings_Table[],2,FALSE), " ")</f>
        <v>Overheads</v>
      </c>
      <c r="AA206" s="221">
        <f>IFERROR(VLOOKUP(BillDetail_List[[#This Row],[Activity Code]],ActivityCodeList,4,FALSE), " ")</f>
        <v>9</v>
      </c>
    </row>
    <row r="207" spans="1:27" ht="38.25" x14ac:dyDescent="0.2">
      <c r="A207" s="219">
        <v>206</v>
      </c>
      <c r="B207" s="219" t="s">
        <v>216</v>
      </c>
      <c r="C207" s="220">
        <v>44197</v>
      </c>
      <c r="D207" s="219" t="s">
        <v>408</v>
      </c>
      <c r="E207" s="219"/>
      <c r="F207" s="219" t="s">
        <v>130</v>
      </c>
      <c r="G207" s="221" t="str">
        <f>IFERROR(VLOOKUP(BillDetail_List[[#This Row],[Activity Code]],ActivityCodeList,2,FALSE), "")</f>
        <v>Plan, Prepare, Draft, Review</v>
      </c>
      <c r="H207" s="219"/>
      <c r="I207" s="221" t="str">
        <f>IFERROR(VLOOKUP(BillDetail_List[[#This Row],[Expense Code]],ExpenseCodeList,2,FALSE), "")</f>
        <v/>
      </c>
      <c r="J207" s="222">
        <v>0.1</v>
      </c>
      <c r="K207" s="223">
        <v>0</v>
      </c>
      <c r="L207" s="219" t="s">
        <v>194</v>
      </c>
      <c r="M207" s="224" t="str">
        <f>BillDetail_List[[#This Row],[FE Claimed]]</f>
        <v>GHI2</v>
      </c>
      <c r="N207" s="225">
        <f>IFERROR(VLOOKUP(BillDetail_List[[#This Row],[FE Claimed]],LTM_List[],6,FALSE),0)</f>
        <v>260</v>
      </c>
      <c r="O207" s="225">
        <f>IFERROR(VLOOKUP(BillDetail_List[[#This Row],[FE Allowed]],LTM_List[],7,FALSE),0)</f>
        <v>260</v>
      </c>
      <c r="P207" s="221" t="str">
        <f>IFERROR(VLOOKUP(BillDetail_List[[#This Row],[FE Claimed]],LTM_List[],4,FALSE),"")</f>
        <v>A</v>
      </c>
      <c r="Q207" s="221" t="str">
        <f>IFERROR(VLOOKUP(BillDetail_List[[#This Row],[FE Allowed]],LTM_List[],4,FALSE),"")</f>
        <v>A</v>
      </c>
      <c r="R207" s="226">
        <f>IFERROR(VLOOKUP(BillDetail_List[[#This Row],[Part ID]],Funding_List[],3,FALSE),"")</f>
        <v>0.2</v>
      </c>
      <c r="S207" s="227">
        <f>IFERROR(BillDetail_List[[#This Row],[Time Claimed]]*BillDetail_List[[#This Row],[FE Rate Claimed]],"")</f>
        <v>26</v>
      </c>
      <c r="T207" s="228">
        <f>IFERROR(BillDetail_List[[#This Row],[Time Allowed]]*BillDetail_List[[#This Row],[FE Rate Allowed]],"")</f>
        <v>0</v>
      </c>
      <c r="U207" s="229"/>
      <c r="V207" s="228">
        <f>BillDetail_List[[#This Row],[Disbs Claimed]]</f>
        <v>0</v>
      </c>
      <c r="W207" s="227">
        <f>IFERROR((BillDetail_List[[#This Row],[Profit Costs Claimed]]+BillDetail_List[[#This Row],[Disbs Claimed]])*BillDetail_List[[#This Row],[VAT Rate]],"")</f>
        <v>5.2</v>
      </c>
      <c r="X207" s="228">
        <f>IFERROR(IF(_xlfn.ISFORMULA(W207),(BillDetail_List[[#This Row],[Profit Costs Allowed]]+BillDetail_List[[#This Row],[Disbs Allowed]])*BillDetail_List[[#This Row],[VAT Rate]],W207),"")</f>
        <v>0</v>
      </c>
      <c r="Y207" s="224"/>
      <c r="Z207" s="221" t="s">
        <v>521</v>
      </c>
      <c r="AA207" s="221">
        <f>IFERROR(VLOOKUP(BillDetail_List[[#This Row],[Activity Code]],ActivityCodeList,4,FALSE), " ")</f>
        <v>9</v>
      </c>
    </row>
    <row r="208" spans="1:27" ht="25.5" x14ac:dyDescent="0.2">
      <c r="A208" s="219">
        <v>207</v>
      </c>
      <c r="B208" s="219" t="s">
        <v>216</v>
      </c>
      <c r="C208" s="220">
        <v>44200</v>
      </c>
      <c r="D208" s="219" t="s">
        <v>409</v>
      </c>
      <c r="E208" s="219" t="s">
        <v>230</v>
      </c>
      <c r="F208" s="219" t="s">
        <v>34</v>
      </c>
      <c r="G208" s="221" t="str">
        <f>IFERROR(VLOOKUP(BillDetail_List[[#This Row],[Activity Code]],ActivityCodeList,2,FALSE), "")</f>
        <v>Arranging electronic payment</v>
      </c>
      <c r="H208" s="219"/>
      <c r="I208" s="221" t="str">
        <f>IFERROR(VLOOKUP(BillDetail_List[[#This Row],[Expense Code]],ExpenseCodeList,2,FALSE), "")</f>
        <v/>
      </c>
      <c r="J208" s="222">
        <v>0.05</v>
      </c>
      <c r="K208" s="223">
        <f>BillDetail_List[[#This Row],[Time Claimed]]</f>
        <v>0.05</v>
      </c>
      <c r="L208" s="219" t="s">
        <v>210</v>
      </c>
      <c r="M208" s="224" t="str">
        <f>BillDetail_List[[#This Row],[FE Claimed]]</f>
        <v>JKL2</v>
      </c>
      <c r="N208" s="225">
        <f>IFERROR(VLOOKUP(BillDetail_List[[#This Row],[FE Claimed]],LTM_List[],6,FALSE),0)</f>
        <v>133</v>
      </c>
      <c r="O208" s="225">
        <f>IFERROR(VLOOKUP(BillDetail_List[[#This Row],[FE Allowed]],LTM_List[],7,FALSE),0)</f>
        <v>133</v>
      </c>
      <c r="P208" s="221" t="str">
        <f>IFERROR(VLOOKUP(BillDetail_List[[#This Row],[FE Claimed]],LTM_List[],4,FALSE),"")</f>
        <v>D</v>
      </c>
      <c r="Q208" s="221" t="str">
        <f>IFERROR(VLOOKUP(BillDetail_List[[#This Row],[FE Allowed]],LTM_List[],4,FALSE),"")</f>
        <v>D</v>
      </c>
      <c r="R208" s="226">
        <f>IFERROR(VLOOKUP(BillDetail_List[[#This Row],[Part ID]],Funding_List[],3,FALSE),"")</f>
        <v>0.2</v>
      </c>
      <c r="S208" s="227">
        <f>IFERROR(BillDetail_List[[#This Row],[Time Claimed]]*BillDetail_List[[#This Row],[FE Rate Claimed]],"")</f>
        <v>6.65</v>
      </c>
      <c r="T208" s="228">
        <f>IFERROR(BillDetail_List[[#This Row],[Time Allowed]]*BillDetail_List[[#This Row],[FE Rate Allowed]],"")</f>
        <v>6.65</v>
      </c>
      <c r="U208" s="229"/>
      <c r="V208" s="228">
        <f>BillDetail_List[[#This Row],[Disbs Claimed]]</f>
        <v>0</v>
      </c>
      <c r="W208" s="227">
        <f>IFERROR((BillDetail_List[[#This Row],[Profit Costs Claimed]]+BillDetail_List[[#This Row],[Disbs Claimed]])*BillDetail_List[[#This Row],[VAT Rate]],"")</f>
        <v>1.33</v>
      </c>
      <c r="X208" s="228">
        <f>IFERROR(IF(_xlfn.ISFORMULA(W208),(BillDetail_List[[#This Row],[Profit Costs Allowed]]+BillDetail_List[[#This Row],[Disbs Allowed]])*BillDetail_List[[#This Row],[VAT Rate]],W208),"")</f>
        <v>1.33</v>
      </c>
      <c r="Y208" s="224"/>
      <c r="Z208" s="221" t="str">
        <f>IFERROR(VLOOKUP(BillDetail_List[[#This Row],[Finding Code]],Findings_Table[],2,FALSE), " ")</f>
        <v xml:space="preserve"> </v>
      </c>
      <c r="AA208" s="221">
        <f>IFERROR(VLOOKUP(BillDetail_List[[#This Row],[Activity Code]],ActivityCodeList,4,FALSE), " ")</f>
        <v>10</v>
      </c>
    </row>
    <row r="209" spans="1:27" ht="25.5" x14ac:dyDescent="0.2">
      <c r="A209" s="219">
        <v>208</v>
      </c>
      <c r="B209" s="219" t="s">
        <v>216</v>
      </c>
      <c r="C209" s="220">
        <v>44200</v>
      </c>
      <c r="D209" s="219" t="s">
        <v>410</v>
      </c>
      <c r="E209" s="219"/>
      <c r="F209" s="219" t="s">
        <v>130</v>
      </c>
      <c r="G209" s="221" t="str">
        <f>IFERROR(VLOOKUP(BillDetail_List[[#This Row],[Activity Code]],ActivityCodeList,2,FALSE), "")</f>
        <v>Plan, Prepare, Draft, Review</v>
      </c>
      <c r="H209" s="219"/>
      <c r="I209" s="221" t="str">
        <f>IFERROR(VLOOKUP(BillDetail_List[[#This Row],[Expense Code]],ExpenseCodeList,2,FALSE), "")</f>
        <v/>
      </c>
      <c r="J209" s="222">
        <v>0.1</v>
      </c>
      <c r="K209" s="223">
        <f>BillDetail_List[[#This Row],[Time Claimed]]</f>
        <v>0.1</v>
      </c>
      <c r="L209" s="219" t="s">
        <v>210</v>
      </c>
      <c r="M209" s="224" t="str">
        <f>BillDetail_List[[#This Row],[FE Claimed]]</f>
        <v>JKL2</v>
      </c>
      <c r="N209" s="225">
        <f>IFERROR(VLOOKUP(BillDetail_List[[#This Row],[FE Claimed]],LTM_List[],6,FALSE),0)</f>
        <v>133</v>
      </c>
      <c r="O209" s="225">
        <f>IFERROR(VLOOKUP(BillDetail_List[[#This Row],[FE Allowed]],LTM_List[],7,FALSE),0)</f>
        <v>133</v>
      </c>
      <c r="P209" s="221" t="str">
        <f>IFERROR(VLOOKUP(BillDetail_List[[#This Row],[FE Claimed]],LTM_List[],4,FALSE),"")</f>
        <v>D</v>
      </c>
      <c r="Q209" s="221" t="str">
        <f>IFERROR(VLOOKUP(BillDetail_List[[#This Row],[FE Allowed]],LTM_List[],4,FALSE),"")</f>
        <v>D</v>
      </c>
      <c r="R209" s="226">
        <f>IFERROR(VLOOKUP(BillDetail_List[[#This Row],[Part ID]],Funding_List[],3,FALSE),"")</f>
        <v>0.2</v>
      </c>
      <c r="S209" s="227">
        <f>IFERROR(BillDetail_List[[#This Row],[Time Claimed]]*BillDetail_List[[#This Row],[FE Rate Claimed]],"")</f>
        <v>13.3</v>
      </c>
      <c r="T209" s="228">
        <f>IFERROR(BillDetail_List[[#This Row],[Time Allowed]]*BillDetail_List[[#This Row],[FE Rate Allowed]],"")</f>
        <v>13.3</v>
      </c>
      <c r="U209" s="229"/>
      <c r="V209" s="228">
        <f>BillDetail_List[[#This Row],[Disbs Claimed]]</f>
        <v>0</v>
      </c>
      <c r="W209" s="227">
        <f>IFERROR((BillDetail_List[[#This Row],[Profit Costs Claimed]]+BillDetail_List[[#This Row],[Disbs Claimed]])*BillDetail_List[[#This Row],[VAT Rate]],"")</f>
        <v>2.66</v>
      </c>
      <c r="X209" s="228">
        <f>IFERROR(IF(_xlfn.ISFORMULA(W209),(BillDetail_List[[#This Row],[Profit Costs Allowed]]+BillDetail_List[[#This Row],[Disbs Allowed]])*BillDetail_List[[#This Row],[VAT Rate]],W209),"")</f>
        <v>2.66</v>
      </c>
      <c r="Y209" s="224"/>
      <c r="Z209" s="221" t="str">
        <f>IFERROR(VLOOKUP(BillDetail_List[[#This Row],[Finding Code]],Findings_Table[],2,FALSE), " ")</f>
        <v xml:space="preserve"> </v>
      </c>
      <c r="AA209" s="221">
        <f>IFERROR(VLOOKUP(BillDetail_List[[#This Row],[Activity Code]],ActivityCodeList,4,FALSE), " ")</f>
        <v>9</v>
      </c>
    </row>
    <row r="210" spans="1:27" ht="25.5" x14ac:dyDescent="0.2">
      <c r="A210" s="219">
        <v>209</v>
      </c>
      <c r="B210" s="219" t="s">
        <v>216</v>
      </c>
      <c r="C210" s="220">
        <v>44200</v>
      </c>
      <c r="D210" s="219" t="s">
        <v>411</v>
      </c>
      <c r="E210" s="219"/>
      <c r="F210" s="219" t="s">
        <v>130</v>
      </c>
      <c r="G210" s="221" t="str">
        <f>IFERROR(VLOOKUP(BillDetail_List[[#This Row],[Activity Code]],ActivityCodeList,2,FALSE), "")</f>
        <v>Plan, Prepare, Draft, Review</v>
      </c>
      <c r="H210" s="219"/>
      <c r="I210" s="221" t="str">
        <f>IFERROR(VLOOKUP(BillDetail_List[[#This Row],[Expense Code]],ExpenseCodeList,2,FALSE), "")</f>
        <v/>
      </c>
      <c r="J210" s="222">
        <v>0.1</v>
      </c>
      <c r="K210" s="223">
        <f>BillDetail_List[[#This Row],[Time Claimed]]</f>
        <v>0.1</v>
      </c>
      <c r="L210" s="219" t="s">
        <v>210</v>
      </c>
      <c r="M210" s="224" t="str">
        <f>BillDetail_List[[#This Row],[FE Claimed]]</f>
        <v>JKL2</v>
      </c>
      <c r="N210" s="225">
        <f>IFERROR(VLOOKUP(BillDetail_List[[#This Row],[FE Claimed]],LTM_List[],6,FALSE),0)</f>
        <v>133</v>
      </c>
      <c r="O210" s="225">
        <f>IFERROR(VLOOKUP(BillDetail_List[[#This Row],[FE Allowed]],LTM_List[],7,FALSE),0)</f>
        <v>133</v>
      </c>
      <c r="P210" s="221" t="str">
        <f>IFERROR(VLOOKUP(BillDetail_List[[#This Row],[FE Claimed]],LTM_List[],4,FALSE),"")</f>
        <v>D</v>
      </c>
      <c r="Q210" s="221" t="str">
        <f>IFERROR(VLOOKUP(BillDetail_List[[#This Row],[FE Allowed]],LTM_List[],4,FALSE),"")</f>
        <v>D</v>
      </c>
      <c r="R210" s="226">
        <f>IFERROR(VLOOKUP(BillDetail_List[[#This Row],[Part ID]],Funding_List[],3,FALSE),"")</f>
        <v>0.2</v>
      </c>
      <c r="S210" s="227">
        <f>IFERROR(BillDetail_List[[#This Row],[Time Claimed]]*BillDetail_List[[#This Row],[FE Rate Claimed]],"")</f>
        <v>13.3</v>
      </c>
      <c r="T210" s="228">
        <f>IFERROR(BillDetail_List[[#This Row],[Time Allowed]]*BillDetail_List[[#This Row],[FE Rate Allowed]],"")</f>
        <v>13.3</v>
      </c>
      <c r="U210" s="229"/>
      <c r="V210" s="228">
        <f>BillDetail_List[[#This Row],[Disbs Claimed]]</f>
        <v>0</v>
      </c>
      <c r="W210" s="227">
        <f>IFERROR((BillDetail_List[[#This Row],[Profit Costs Claimed]]+BillDetail_List[[#This Row],[Disbs Claimed]])*BillDetail_List[[#This Row],[VAT Rate]],"")</f>
        <v>2.66</v>
      </c>
      <c r="X210" s="228">
        <f>IFERROR(IF(_xlfn.ISFORMULA(W210),(BillDetail_List[[#This Row],[Profit Costs Allowed]]+BillDetail_List[[#This Row],[Disbs Allowed]])*BillDetail_List[[#This Row],[VAT Rate]],W210),"")</f>
        <v>2.66</v>
      </c>
      <c r="Y210" s="224"/>
      <c r="Z210" s="221" t="str">
        <f>IFERROR(VLOOKUP(BillDetail_List[[#This Row],[Finding Code]],Findings_Table[],2,FALSE), " ")</f>
        <v xml:space="preserve"> </v>
      </c>
      <c r="AA210" s="221">
        <f>IFERROR(VLOOKUP(BillDetail_List[[#This Row],[Activity Code]],ActivityCodeList,4,FALSE), " ")</f>
        <v>9</v>
      </c>
    </row>
    <row r="211" spans="1:27" ht="25.5" x14ac:dyDescent="0.2">
      <c r="A211" s="219">
        <v>210</v>
      </c>
      <c r="B211" s="219" t="s">
        <v>216</v>
      </c>
      <c r="C211" s="220">
        <v>44202</v>
      </c>
      <c r="D211" s="219" t="s">
        <v>412</v>
      </c>
      <c r="E211" s="219"/>
      <c r="F211" s="219" t="s">
        <v>130</v>
      </c>
      <c r="G211" s="221" t="str">
        <f>IFERROR(VLOOKUP(BillDetail_List[[#This Row],[Activity Code]],ActivityCodeList,2,FALSE), "")</f>
        <v>Plan, Prepare, Draft, Review</v>
      </c>
      <c r="H211" s="219"/>
      <c r="I211" s="221" t="str">
        <f>IFERROR(VLOOKUP(BillDetail_List[[#This Row],[Expense Code]],ExpenseCodeList,2,FALSE), "")</f>
        <v/>
      </c>
      <c r="J211" s="222">
        <v>0.1</v>
      </c>
      <c r="K211" s="223">
        <f>BillDetail_List[[#This Row],[Time Claimed]]</f>
        <v>0.1</v>
      </c>
      <c r="L211" s="219" t="s">
        <v>210</v>
      </c>
      <c r="M211" s="224" t="str">
        <f>BillDetail_List[[#This Row],[FE Claimed]]</f>
        <v>JKL2</v>
      </c>
      <c r="N211" s="225">
        <f>IFERROR(VLOOKUP(BillDetail_List[[#This Row],[FE Claimed]],LTM_List[],6,FALSE),0)</f>
        <v>133</v>
      </c>
      <c r="O211" s="225">
        <f>IFERROR(VLOOKUP(BillDetail_List[[#This Row],[FE Allowed]],LTM_List[],7,FALSE),0)</f>
        <v>133</v>
      </c>
      <c r="P211" s="221" t="str">
        <f>IFERROR(VLOOKUP(BillDetail_List[[#This Row],[FE Claimed]],LTM_List[],4,FALSE),"")</f>
        <v>D</v>
      </c>
      <c r="Q211" s="221" t="str">
        <f>IFERROR(VLOOKUP(BillDetail_List[[#This Row],[FE Allowed]],LTM_List[],4,FALSE),"")</f>
        <v>D</v>
      </c>
      <c r="R211" s="226">
        <f>IFERROR(VLOOKUP(BillDetail_List[[#This Row],[Part ID]],Funding_List[],3,FALSE),"")</f>
        <v>0.2</v>
      </c>
      <c r="S211" s="227">
        <f>IFERROR(BillDetail_List[[#This Row],[Time Claimed]]*BillDetail_List[[#This Row],[FE Rate Claimed]],"")</f>
        <v>13.3</v>
      </c>
      <c r="T211" s="228">
        <f>IFERROR(BillDetail_List[[#This Row],[Time Allowed]]*BillDetail_List[[#This Row],[FE Rate Allowed]],"")</f>
        <v>13.3</v>
      </c>
      <c r="U211" s="229"/>
      <c r="V211" s="228">
        <f>BillDetail_List[[#This Row],[Disbs Claimed]]</f>
        <v>0</v>
      </c>
      <c r="W211" s="227">
        <f>IFERROR((BillDetail_List[[#This Row],[Profit Costs Claimed]]+BillDetail_List[[#This Row],[Disbs Claimed]])*BillDetail_List[[#This Row],[VAT Rate]],"")</f>
        <v>2.66</v>
      </c>
      <c r="X211" s="228">
        <f>IFERROR(IF(_xlfn.ISFORMULA(W211),(BillDetail_List[[#This Row],[Profit Costs Allowed]]+BillDetail_List[[#This Row],[Disbs Allowed]])*BillDetail_List[[#This Row],[VAT Rate]],W211),"")</f>
        <v>2.66</v>
      </c>
      <c r="Y211" s="224"/>
      <c r="Z211" s="221" t="str">
        <f>IFERROR(VLOOKUP(BillDetail_List[[#This Row],[Finding Code]],Findings_Table[],2,FALSE), " ")</f>
        <v xml:space="preserve"> </v>
      </c>
      <c r="AA211" s="221">
        <f>IFERROR(VLOOKUP(BillDetail_List[[#This Row],[Activity Code]],ActivityCodeList,4,FALSE), " ")</f>
        <v>9</v>
      </c>
    </row>
    <row r="212" spans="1:27" ht="25.5" x14ac:dyDescent="0.2">
      <c r="A212" s="219">
        <v>211</v>
      </c>
      <c r="B212" s="219" t="s">
        <v>216</v>
      </c>
      <c r="C212" s="220">
        <v>44203</v>
      </c>
      <c r="D212" s="219" t="s">
        <v>413</v>
      </c>
      <c r="E212" s="219" t="s">
        <v>337</v>
      </c>
      <c r="F212" s="219" t="s">
        <v>130</v>
      </c>
      <c r="G212" s="221" t="str">
        <f>IFERROR(VLOOKUP(BillDetail_List[[#This Row],[Activity Code]],ActivityCodeList,2,FALSE), "")</f>
        <v>Plan, Prepare, Draft, Review</v>
      </c>
      <c r="H212" s="219"/>
      <c r="I212" s="221" t="str">
        <f>IFERROR(VLOOKUP(BillDetail_List[[#This Row],[Expense Code]],ExpenseCodeList,2,FALSE), "")</f>
        <v/>
      </c>
      <c r="J212" s="222">
        <v>0.05</v>
      </c>
      <c r="K212" s="223">
        <f>BillDetail_List[[#This Row],[Time Claimed]]</f>
        <v>0.05</v>
      </c>
      <c r="L212" s="219" t="s">
        <v>210</v>
      </c>
      <c r="M212" s="224" t="str">
        <f>BillDetail_List[[#This Row],[FE Claimed]]</f>
        <v>JKL2</v>
      </c>
      <c r="N212" s="225">
        <f>IFERROR(VLOOKUP(BillDetail_List[[#This Row],[FE Claimed]],LTM_List[],6,FALSE),0)</f>
        <v>133</v>
      </c>
      <c r="O212" s="225">
        <f>IFERROR(VLOOKUP(BillDetail_List[[#This Row],[FE Allowed]],LTM_List[],7,FALSE),0)</f>
        <v>133</v>
      </c>
      <c r="P212" s="221" t="str">
        <f>IFERROR(VLOOKUP(BillDetail_List[[#This Row],[FE Claimed]],LTM_List[],4,FALSE),"")</f>
        <v>D</v>
      </c>
      <c r="Q212" s="221" t="str">
        <f>IFERROR(VLOOKUP(BillDetail_List[[#This Row],[FE Allowed]],LTM_List[],4,FALSE),"")</f>
        <v>D</v>
      </c>
      <c r="R212" s="226">
        <f>IFERROR(VLOOKUP(BillDetail_List[[#This Row],[Part ID]],Funding_List[],3,FALSE),"")</f>
        <v>0.2</v>
      </c>
      <c r="S212" s="227">
        <f>IFERROR(BillDetail_List[[#This Row],[Time Claimed]]*BillDetail_List[[#This Row],[FE Rate Claimed]],"")</f>
        <v>6.65</v>
      </c>
      <c r="T212" s="228">
        <f>IFERROR(BillDetail_List[[#This Row],[Time Allowed]]*BillDetail_List[[#This Row],[FE Rate Allowed]],"")</f>
        <v>6.65</v>
      </c>
      <c r="U212" s="229"/>
      <c r="V212" s="228">
        <f>BillDetail_List[[#This Row],[Disbs Claimed]]</f>
        <v>0</v>
      </c>
      <c r="W212" s="227">
        <f>IFERROR((BillDetail_List[[#This Row],[Profit Costs Claimed]]+BillDetail_List[[#This Row],[Disbs Claimed]])*BillDetail_List[[#This Row],[VAT Rate]],"")</f>
        <v>1.33</v>
      </c>
      <c r="X212" s="228">
        <f>IFERROR(IF(_xlfn.ISFORMULA(W212),(BillDetail_List[[#This Row],[Profit Costs Allowed]]+BillDetail_List[[#This Row],[Disbs Allowed]])*BillDetail_List[[#This Row],[VAT Rate]],W212),"")</f>
        <v>1.33</v>
      </c>
      <c r="Y212" s="224"/>
      <c r="Z212" s="221" t="str">
        <f>IFERROR(VLOOKUP(BillDetail_List[[#This Row],[Finding Code]],Findings_Table[],2,FALSE), " ")</f>
        <v xml:space="preserve"> </v>
      </c>
      <c r="AA212" s="221">
        <f>IFERROR(VLOOKUP(BillDetail_List[[#This Row],[Activity Code]],ActivityCodeList,4,FALSE), " ")</f>
        <v>9</v>
      </c>
    </row>
    <row r="213" spans="1:27" ht="38.25" x14ac:dyDescent="0.2">
      <c r="A213" s="219">
        <v>212</v>
      </c>
      <c r="B213" s="219" t="s">
        <v>216</v>
      </c>
      <c r="C213" s="220">
        <v>44207</v>
      </c>
      <c r="D213" s="219" t="s">
        <v>414</v>
      </c>
      <c r="E213" s="219"/>
      <c r="F213" s="219" t="s">
        <v>130</v>
      </c>
      <c r="G213" s="221" t="str">
        <f>IFERROR(VLOOKUP(BillDetail_List[[#This Row],[Activity Code]],ActivityCodeList,2,FALSE), "")</f>
        <v>Plan, Prepare, Draft, Review</v>
      </c>
      <c r="H213" s="219"/>
      <c r="I213" s="221" t="str">
        <f>IFERROR(VLOOKUP(BillDetail_List[[#This Row],[Expense Code]],ExpenseCodeList,2,FALSE), "")</f>
        <v/>
      </c>
      <c r="J213" s="222">
        <v>0.1</v>
      </c>
      <c r="K213" s="223">
        <f>BillDetail_List[[#This Row],[Time Claimed]]</f>
        <v>0.1</v>
      </c>
      <c r="L213" s="219" t="s">
        <v>210</v>
      </c>
      <c r="M213" s="224" t="str">
        <f>BillDetail_List[[#This Row],[FE Claimed]]</f>
        <v>JKL2</v>
      </c>
      <c r="N213" s="225">
        <f>IFERROR(VLOOKUP(BillDetail_List[[#This Row],[FE Claimed]],LTM_List[],6,FALSE),0)</f>
        <v>133</v>
      </c>
      <c r="O213" s="225">
        <f>IFERROR(VLOOKUP(BillDetail_List[[#This Row],[FE Allowed]],LTM_List[],7,FALSE),0)</f>
        <v>133</v>
      </c>
      <c r="P213" s="221" t="str">
        <f>IFERROR(VLOOKUP(BillDetail_List[[#This Row],[FE Claimed]],LTM_List[],4,FALSE),"")</f>
        <v>D</v>
      </c>
      <c r="Q213" s="221" t="str">
        <f>IFERROR(VLOOKUP(BillDetail_List[[#This Row],[FE Allowed]],LTM_List[],4,FALSE),"")</f>
        <v>D</v>
      </c>
      <c r="R213" s="226">
        <f>IFERROR(VLOOKUP(BillDetail_List[[#This Row],[Part ID]],Funding_List[],3,FALSE),"")</f>
        <v>0.2</v>
      </c>
      <c r="S213" s="227">
        <f>IFERROR(BillDetail_List[[#This Row],[Time Claimed]]*BillDetail_List[[#This Row],[FE Rate Claimed]],"")</f>
        <v>13.3</v>
      </c>
      <c r="T213" s="228">
        <f>IFERROR(BillDetail_List[[#This Row],[Time Allowed]]*BillDetail_List[[#This Row],[FE Rate Allowed]],"")</f>
        <v>13.3</v>
      </c>
      <c r="U213" s="229"/>
      <c r="V213" s="228">
        <f>BillDetail_List[[#This Row],[Disbs Claimed]]</f>
        <v>0</v>
      </c>
      <c r="W213" s="227">
        <f>IFERROR((BillDetail_List[[#This Row],[Profit Costs Claimed]]+BillDetail_List[[#This Row],[Disbs Claimed]])*BillDetail_List[[#This Row],[VAT Rate]],"")</f>
        <v>2.66</v>
      </c>
      <c r="X213" s="228">
        <f>IFERROR(IF(_xlfn.ISFORMULA(W213),(BillDetail_List[[#This Row],[Profit Costs Allowed]]+BillDetail_List[[#This Row],[Disbs Allowed]])*BillDetail_List[[#This Row],[VAT Rate]],W213),"")</f>
        <v>2.66</v>
      </c>
      <c r="Y213" s="224"/>
      <c r="Z213" s="221" t="str">
        <f>IFERROR(VLOOKUP(BillDetail_List[[#This Row],[Finding Code]],Findings_Table[],2,FALSE), " ")</f>
        <v xml:space="preserve"> </v>
      </c>
      <c r="AA213" s="221">
        <f>IFERROR(VLOOKUP(BillDetail_List[[#This Row],[Activity Code]],ActivityCodeList,4,FALSE), " ")</f>
        <v>9</v>
      </c>
    </row>
    <row r="214" spans="1:27" ht="38.25" x14ac:dyDescent="0.2">
      <c r="A214" s="219">
        <v>213</v>
      </c>
      <c r="B214" s="219" t="s">
        <v>216</v>
      </c>
      <c r="C214" s="220">
        <v>44207</v>
      </c>
      <c r="D214" s="219" t="s">
        <v>415</v>
      </c>
      <c r="E214" s="219"/>
      <c r="F214" s="219" t="s">
        <v>130</v>
      </c>
      <c r="G214" s="221" t="str">
        <f>IFERROR(VLOOKUP(BillDetail_List[[#This Row],[Activity Code]],ActivityCodeList,2,FALSE), "")</f>
        <v>Plan, Prepare, Draft, Review</v>
      </c>
      <c r="H214" s="219"/>
      <c r="I214" s="221" t="str">
        <f>IFERROR(VLOOKUP(BillDetail_List[[#This Row],[Expense Code]],ExpenseCodeList,2,FALSE), "")</f>
        <v/>
      </c>
      <c r="J214" s="222">
        <v>0.2</v>
      </c>
      <c r="K214" s="223">
        <v>0</v>
      </c>
      <c r="L214" s="219" t="s">
        <v>210</v>
      </c>
      <c r="M214" s="224" t="str">
        <f>BillDetail_List[[#This Row],[FE Claimed]]</f>
        <v>JKL2</v>
      </c>
      <c r="N214" s="225">
        <f>IFERROR(VLOOKUP(BillDetail_List[[#This Row],[FE Claimed]],LTM_List[],6,FALSE),0)</f>
        <v>133</v>
      </c>
      <c r="O214" s="225">
        <f>IFERROR(VLOOKUP(BillDetail_List[[#This Row],[FE Allowed]],LTM_List[],7,FALSE),0)</f>
        <v>133</v>
      </c>
      <c r="P214" s="221" t="str">
        <f>IFERROR(VLOOKUP(BillDetail_List[[#This Row],[FE Claimed]],LTM_List[],4,FALSE),"")</f>
        <v>D</v>
      </c>
      <c r="Q214" s="221" t="str">
        <f>IFERROR(VLOOKUP(BillDetail_List[[#This Row],[FE Allowed]],LTM_List[],4,FALSE),"")</f>
        <v>D</v>
      </c>
      <c r="R214" s="226">
        <f>IFERROR(VLOOKUP(BillDetail_List[[#This Row],[Part ID]],Funding_List[],3,FALSE),"")</f>
        <v>0.2</v>
      </c>
      <c r="S214" s="227">
        <f>IFERROR(BillDetail_List[[#This Row],[Time Claimed]]*BillDetail_List[[#This Row],[FE Rate Claimed]],"")</f>
        <v>26.6</v>
      </c>
      <c r="T214" s="228">
        <f>IFERROR(BillDetail_List[[#This Row],[Time Allowed]]*BillDetail_List[[#This Row],[FE Rate Allowed]],"")</f>
        <v>0</v>
      </c>
      <c r="U214" s="229"/>
      <c r="V214" s="228">
        <f>BillDetail_List[[#This Row],[Disbs Claimed]]</f>
        <v>0</v>
      </c>
      <c r="W214" s="227">
        <f>IFERROR((BillDetail_List[[#This Row],[Profit Costs Claimed]]+BillDetail_List[[#This Row],[Disbs Claimed]])*BillDetail_List[[#This Row],[VAT Rate]],"")</f>
        <v>5.32</v>
      </c>
      <c r="X214" s="228">
        <f>IFERROR(IF(_xlfn.ISFORMULA(W214),(BillDetail_List[[#This Row],[Profit Costs Allowed]]+BillDetail_List[[#This Row],[Disbs Allowed]])*BillDetail_List[[#This Row],[VAT Rate]],W214),"")</f>
        <v>0</v>
      </c>
      <c r="Y214" s="224"/>
      <c r="Z214" s="221" t="s">
        <v>474</v>
      </c>
      <c r="AA214" s="221">
        <f>IFERROR(VLOOKUP(BillDetail_List[[#This Row],[Activity Code]],ActivityCodeList,4,FALSE), " ")</f>
        <v>9</v>
      </c>
    </row>
    <row r="215" spans="1:27" ht="25.5" x14ac:dyDescent="0.2">
      <c r="A215" s="219">
        <v>214</v>
      </c>
      <c r="B215" s="219" t="s">
        <v>216</v>
      </c>
      <c r="C215" s="220">
        <v>44207</v>
      </c>
      <c r="D215" s="219" t="s">
        <v>416</v>
      </c>
      <c r="E215" s="219"/>
      <c r="F215" s="219" t="s">
        <v>130</v>
      </c>
      <c r="G215" s="221" t="str">
        <f>IFERROR(VLOOKUP(BillDetail_List[[#This Row],[Activity Code]],ActivityCodeList,2,FALSE), "")</f>
        <v>Plan, Prepare, Draft, Review</v>
      </c>
      <c r="H215" s="219"/>
      <c r="I215" s="221" t="str">
        <f>IFERROR(VLOOKUP(BillDetail_List[[#This Row],[Expense Code]],ExpenseCodeList,2,FALSE), "")</f>
        <v/>
      </c>
      <c r="J215" s="222">
        <v>0.1</v>
      </c>
      <c r="K215" s="223">
        <f>BillDetail_List[[#This Row],[Time Claimed]]</f>
        <v>0.1</v>
      </c>
      <c r="L215" s="219" t="s">
        <v>210</v>
      </c>
      <c r="M215" s="224" t="str">
        <f>BillDetail_List[[#This Row],[FE Claimed]]</f>
        <v>JKL2</v>
      </c>
      <c r="N215" s="225">
        <f>IFERROR(VLOOKUP(BillDetail_List[[#This Row],[FE Claimed]],LTM_List[],6,FALSE),0)</f>
        <v>133</v>
      </c>
      <c r="O215" s="225">
        <f>IFERROR(VLOOKUP(BillDetail_List[[#This Row],[FE Allowed]],LTM_List[],7,FALSE),0)</f>
        <v>133</v>
      </c>
      <c r="P215" s="221" t="str">
        <f>IFERROR(VLOOKUP(BillDetail_List[[#This Row],[FE Claimed]],LTM_List[],4,FALSE),"")</f>
        <v>D</v>
      </c>
      <c r="Q215" s="221" t="str">
        <f>IFERROR(VLOOKUP(BillDetail_List[[#This Row],[FE Allowed]],LTM_List[],4,FALSE),"")</f>
        <v>D</v>
      </c>
      <c r="R215" s="226">
        <f>IFERROR(VLOOKUP(BillDetail_List[[#This Row],[Part ID]],Funding_List[],3,FALSE),"")</f>
        <v>0.2</v>
      </c>
      <c r="S215" s="227">
        <f>IFERROR(BillDetail_List[[#This Row],[Time Claimed]]*BillDetail_List[[#This Row],[FE Rate Claimed]],"")</f>
        <v>13.3</v>
      </c>
      <c r="T215" s="228">
        <f>IFERROR(BillDetail_List[[#This Row],[Time Allowed]]*BillDetail_List[[#This Row],[FE Rate Allowed]],"")</f>
        <v>13.3</v>
      </c>
      <c r="U215" s="229"/>
      <c r="V215" s="228">
        <f>BillDetail_List[[#This Row],[Disbs Claimed]]</f>
        <v>0</v>
      </c>
      <c r="W215" s="227">
        <f>IFERROR((BillDetail_List[[#This Row],[Profit Costs Claimed]]+BillDetail_List[[#This Row],[Disbs Claimed]])*BillDetail_List[[#This Row],[VAT Rate]],"")</f>
        <v>2.66</v>
      </c>
      <c r="X215" s="228">
        <f>IFERROR(IF(_xlfn.ISFORMULA(W215),(BillDetail_List[[#This Row],[Profit Costs Allowed]]+BillDetail_List[[#This Row],[Disbs Allowed]])*BillDetail_List[[#This Row],[VAT Rate]],W215),"")</f>
        <v>2.66</v>
      </c>
      <c r="Y215" s="224"/>
      <c r="Z215" s="221" t="str">
        <f>IFERROR(VLOOKUP(BillDetail_List[[#This Row],[Finding Code]],Findings_Table[],2,FALSE), " ")</f>
        <v xml:space="preserve"> </v>
      </c>
      <c r="AA215" s="221">
        <f>IFERROR(VLOOKUP(BillDetail_List[[#This Row],[Activity Code]],ActivityCodeList,4,FALSE), " ")</f>
        <v>9</v>
      </c>
    </row>
    <row r="216" spans="1:27" ht="38.25" x14ac:dyDescent="0.2">
      <c r="A216" s="219">
        <v>215</v>
      </c>
      <c r="B216" s="219" t="s">
        <v>216</v>
      </c>
      <c r="C216" s="220">
        <v>44207</v>
      </c>
      <c r="D216" s="219" t="s">
        <v>417</v>
      </c>
      <c r="E216" s="219"/>
      <c r="F216" s="219" t="s">
        <v>130</v>
      </c>
      <c r="G216" s="221" t="str">
        <f>IFERROR(VLOOKUP(BillDetail_List[[#This Row],[Activity Code]],ActivityCodeList,2,FALSE), "")</f>
        <v>Plan, Prepare, Draft, Review</v>
      </c>
      <c r="H216" s="219"/>
      <c r="I216" s="221" t="str">
        <f>IFERROR(VLOOKUP(BillDetail_List[[#This Row],[Expense Code]],ExpenseCodeList,2,FALSE), "")</f>
        <v/>
      </c>
      <c r="J216" s="222">
        <v>0.1</v>
      </c>
      <c r="K216" s="223">
        <f>BillDetail_List[[#This Row],[Time Claimed]]</f>
        <v>0.1</v>
      </c>
      <c r="L216" s="219" t="s">
        <v>210</v>
      </c>
      <c r="M216" s="224" t="str">
        <f>BillDetail_List[[#This Row],[FE Claimed]]</f>
        <v>JKL2</v>
      </c>
      <c r="N216" s="225">
        <f>IFERROR(VLOOKUP(BillDetail_List[[#This Row],[FE Claimed]],LTM_List[],6,FALSE),0)</f>
        <v>133</v>
      </c>
      <c r="O216" s="225">
        <f>IFERROR(VLOOKUP(BillDetail_List[[#This Row],[FE Allowed]],LTM_List[],7,FALSE),0)</f>
        <v>133</v>
      </c>
      <c r="P216" s="221" t="str">
        <f>IFERROR(VLOOKUP(BillDetail_List[[#This Row],[FE Claimed]],LTM_List[],4,FALSE),"")</f>
        <v>D</v>
      </c>
      <c r="Q216" s="221" t="str">
        <f>IFERROR(VLOOKUP(BillDetail_List[[#This Row],[FE Allowed]],LTM_List[],4,FALSE),"")</f>
        <v>D</v>
      </c>
      <c r="R216" s="226">
        <f>IFERROR(VLOOKUP(BillDetail_List[[#This Row],[Part ID]],Funding_List[],3,FALSE),"")</f>
        <v>0.2</v>
      </c>
      <c r="S216" s="227">
        <f>IFERROR(BillDetail_List[[#This Row],[Time Claimed]]*BillDetail_List[[#This Row],[FE Rate Claimed]],"")</f>
        <v>13.3</v>
      </c>
      <c r="T216" s="228">
        <f>IFERROR(BillDetail_List[[#This Row],[Time Allowed]]*BillDetail_List[[#This Row],[FE Rate Allowed]],"")</f>
        <v>13.3</v>
      </c>
      <c r="U216" s="229"/>
      <c r="V216" s="228">
        <f>BillDetail_List[[#This Row],[Disbs Claimed]]</f>
        <v>0</v>
      </c>
      <c r="W216" s="227">
        <f>IFERROR((BillDetail_List[[#This Row],[Profit Costs Claimed]]+BillDetail_List[[#This Row],[Disbs Claimed]])*BillDetail_List[[#This Row],[VAT Rate]],"")</f>
        <v>2.66</v>
      </c>
      <c r="X216" s="228">
        <f>IFERROR(IF(_xlfn.ISFORMULA(W216),(BillDetail_List[[#This Row],[Profit Costs Allowed]]+BillDetail_List[[#This Row],[Disbs Allowed]])*BillDetail_List[[#This Row],[VAT Rate]],W216),"")</f>
        <v>2.66</v>
      </c>
      <c r="Y216" s="224"/>
      <c r="Z216" s="221" t="str">
        <f>IFERROR(VLOOKUP(BillDetail_List[[#This Row],[Finding Code]],Findings_Table[],2,FALSE), " ")</f>
        <v xml:space="preserve"> </v>
      </c>
      <c r="AA216" s="221">
        <f>IFERROR(VLOOKUP(BillDetail_List[[#This Row],[Activity Code]],ActivityCodeList,4,FALSE), " ")</f>
        <v>9</v>
      </c>
    </row>
    <row r="217" spans="1:27" ht="38.25" x14ac:dyDescent="0.2">
      <c r="A217" s="219">
        <v>216</v>
      </c>
      <c r="B217" s="219" t="s">
        <v>216</v>
      </c>
      <c r="C217" s="220">
        <v>44207</v>
      </c>
      <c r="D217" s="219" t="s">
        <v>220</v>
      </c>
      <c r="E217" s="219"/>
      <c r="F217" s="219" t="s">
        <v>130</v>
      </c>
      <c r="G217" s="221" t="str">
        <f>IFERROR(VLOOKUP(BillDetail_List[[#This Row],[Activity Code]],ActivityCodeList,2,FALSE), "")</f>
        <v>Plan, Prepare, Draft, Review</v>
      </c>
      <c r="H217" s="219"/>
      <c r="I217" s="221" t="str">
        <f>IFERROR(VLOOKUP(BillDetail_List[[#This Row],[Expense Code]],ExpenseCodeList,2,FALSE), "")</f>
        <v/>
      </c>
      <c r="J217" s="222">
        <v>0.2</v>
      </c>
      <c r="K217" s="223">
        <v>0</v>
      </c>
      <c r="L217" s="219" t="s">
        <v>210</v>
      </c>
      <c r="M217" s="224" t="str">
        <f>BillDetail_List[[#This Row],[FE Claimed]]</f>
        <v>JKL2</v>
      </c>
      <c r="N217" s="225">
        <f>IFERROR(VLOOKUP(BillDetail_List[[#This Row],[FE Claimed]],LTM_List[],6,FALSE),0)</f>
        <v>133</v>
      </c>
      <c r="O217" s="225">
        <f>IFERROR(VLOOKUP(BillDetail_List[[#This Row],[FE Allowed]],LTM_List[],7,FALSE),0)</f>
        <v>133</v>
      </c>
      <c r="P217" s="221" t="str">
        <f>IFERROR(VLOOKUP(BillDetail_List[[#This Row],[FE Claimed]],LTM_List[],4,FALSE),"")</f>
        <v>D</v>
      </c>
      <c r="Q217" s="221" t="str">
        <f>IFERROR(VLOOKUP(BillDetail_List[[#This Row],[FE Allowed]],LTM_List[],4,FALSE),"")</f>
        <v>D</v>
      </c>
      <c r="R217" s="226">
        <f>IFERROR(VLOOKUP(BillDetail_List[[#This Row],[Part ID]],Funding_List[],3,FALSE),"")</f>
        <v>0.2</v>
      </c>
      <c r="S217" s="227">
        <f>IFERROR(BillDetail_List[[#This Row],[Time Claimed]]*BillDetail_List[[#This Row],[FE Rate Claimed]],"")</f>
        <v>26.6</v>
      </c>
      <c r="T217" s="228">
        <f>IFERROR(BillDetail_List[[#This Row],[Time Allowed]]*BillDetail_List[[#This Row],[FE Rate Allowed]],"")</f>
        <v>0</v>
      </c>
      <c r="U217" s="229"/>
      <c r="V217" s="228">
        <f>BillDetail_List[[#This Row],[Disbs Claimed]]</f>
        <v>0</v>
      </c>
      <c r="W217" s="227">
        <f>IFERROR((BillDetail_List[[#This Row],[Profit Costs Claimed]]+BillDetail_List[[#This Row],[Disbs Claimed]])*BillDetail_List[[#This Row],[VAT Rate]],"")</f>
        <v>5.32</v>
      </c>
      <c r="X217" s="228">
        <f>IFERROR(IF(_xlfn.ISFORMULA(W217),(BillDetail_List[[#This Row],[Profit Costs Allowed]]+BillDetail_List[[#This Row],[Disbs Allowed]])*BillDetail_List[[#This Row],[VAT Rate]],W217),"")</f>
        <v>0</v>
      </c>
      <c r="Y217" s="224" t="s">
        <v>505</v>
      </c>
      <c r="Z217" s="221" t="str">
        <f>IFERROR(VLOOKUP(BillDetail_List[[#This Row],[Finding Code]],Findings_Table[],2,FALSE), " ")</f>
        <v>Overheads</v>
      </c>
      <c r="AA217" s="221">
        <f>IFERROR(VLOOKUP(BillDetail_List[[#This Row],[Activity Code]],ActivityCodeList,4,FALSE), " ")</f>
        <v>9</v>
      </c>
    </row>
    <row r="218" spans="1:27" ht="25.5" x14ac:dyDescent="0.2">
      <c r="A218" s="219">
        <v>217</v>
      </c>
      <c r="B218" s="219" t="s">
        <v>216</v>
      </c>
      <c r="C218" s="220">
        <v>44216</v>
      </c>
      <c r="D218" s="219" t="s">
        <v>418</v>
      </c>
      <c r="E218" s="219"/>
      <c r="F218" s="219" t="s">
        <v>130</v>
      </c>
      <c r="G218" s="221" t="str">
        <f>IFERROR(VLOOKUP(BillDetail_List[[#This Row],[Activity Code]],ActivityCodeList,2,FALSE), "")</f>
        <v>Plan, Prepare, Draft, Review</v>
      </c>
      <c r="H218" s="219"/>
      <c r="I218" s="221" t="str">
        <f>IFERROR(VLOOKUP(BillDetail_List[[#This Row],[Expense Code]],ExpenseCodeList,2,FALSE), "")</f>
        <v/>
      </c>
      <c r="J218" s="222">
        <v>0.1</v>
      </c>
      <c r="K218" s="223">
        <f>BillDetail_List[[#This Row],[Time Claimed]]</f>
        <v>0.1</v>
      </c>
      <c r="L218" s="219" t="s">
        <v>200</v>
      </c>
      <c r="M218" s="224" t="str">
        <f>BillDetail_List[[#This Row],[FE Claimed]]</f>
        <v>ABC2</v>
      </c>
      <c r="N218" s="225">
        <f>IFERROR(VLOOKUP(BillDetail_List[[#This Row],[FE Claimed]],LTM_List[],6,FALSE),0)</f>
        <v>212</v>
      </c>
      <c r="O218" s="225">
        <f>IFERROR(VLOOKUP(BillDetail_List[[#This Row],[FE Allowed]],LTM_List[],7,FALSE),0)</f>
        <v>175</v>
      </c>
      <c r="P218" s="221" t="str">
        <f>IFERROR(VLOOKUP(BillDetail_List[[#This Row],[FE Claimed]],LTM_List[],4,FALSE),"")</f>
        <v>B</v>
      </c>
      <c r="Q218" s="221" t="str">
        <f>IFERROR(VLOOKUP(BillDetail_List[[#This Row],[FE Allowed]],LTM_List[],4,FALSE),"")</f>
        <v>B</v>
      </c>
      <c r="R218" s="226">
        <f>IFERROR(VLOOKUP(BillDetail_List[[#This Row],[Part ID]],Funding_List[],3,FALSE),"")</f>
        <v>0.2</v>
      </c>
      <c r="S218" s="227">
        <f>IFERROR(BillDetail_List[[#This Row],[Time Claimed]]*BillDetail_List[[#This Row],[FE Rate Claimed]],"")</f>
        <v>21.200000000000003</v>
      </c>
      <c r="T218" s="228">
        <f>IFERROR(BillDetail_List[[#This Row],[Time Allowed]]*BillDetail_List[[#This Row],[FE Rate Allowed]],"")</f>
        <v>17.5</v>
      </c>
      <c r="U218" s="229"/>
      <c r="V218" s="228">
        <f>BillDetail_List[[#This Row],[Disbs Claimed]]</f>
        <v>0</v>
      </c>
      <c r="W218" s="227">
        <f>IFERROR((BillDetail_List[[#This Row],[Profit Costs Claimed]]+BillDetail_List[[#This Row],[Disbs Claimed]])*BillDetail_List[[#This Row],[VAT Rate]],"")</f>
        <v>4.2400000000000011</v>
      </c>
      <c r="X218" s="228">
        <f>IFERROR(IF(_xlfn.ISFORMULA(W218),(BillDetail_List[[#This Row],[Profit Costs Allowed]]+BillDetail_List[[#This Row],[Disbs Allowed]])*BillDetail_List[[#This Row],[VAT Rate]],W218),"")</f>
        <v>3.5</v>
      </c>
      <c r="Y218" s="224"/>
      <c r="Z218" s="221" t="str">
        <f>IFERROR(VLOOKUP(BillDetail_List[[#This Row],[Finding Code]],Findings_Table[],2,FALSE), " ")</f>
        <v xml:space="preserve"> </v>
      </c>
      <c r="AA218" s="221">
        <f>IFERROR(VLOOKUP(BillDetail_List[[#This Row],[Activity Code]],ActivityCodeList,4,FALSE), " ")</f>
        <v>9</v>
      </c>
    </row>
    <row r="219" spans="1:27" ht="25.5" x14ac:dyDescent="0.2">
      <c r="A219" s="219">
        <v>218</v>
      </c>
      <c r="B219" s="219" t="s">
        <v>216</v>
      </c>
      <c r="C219" s="220">
        <v>44221</v>
      </c>
      <c r="D219" s="219" t="s">
        <v>419</v>
      </c>
      <c r="E219" s="219"/>
      <c r="F219" s="219" t="s">
        <v>130</v>
      </c>
      <c r="G219" s="221" t="str">
        <f>IFERROR(VLOOKUP(BillDetail_List[[#This Row],[Activity Code]],ActivityCodeList,2,FALSE), "")</f>
        <v>Plan, Prepare, Draft, Review</v>
      </c>
      <c r="H219" s="219"/>
      <c r="I219" s="221" t="str">
        <f>IFERROR(VLOOKUP(BillDetail_List[[#This Row],[Expense Code]],ExpenseCodeList,2,FALSE), "")</f>
        <v/>
      </c>
      <c r="J219" s="222">
        <v>0.1</v>
      </c>
      <c r="K219" s="223">
        <f>BillDetail_List[[#This Row],[Time Claimed]]</f>
        <v>0.1</v>
      </c>
      <c r="L219" s="219" t="s">
        <v>210</v>
      </c>
      <c r="M219" s="224" t="str">
        <f>BillDetail_List[[#This Row],[FE Claimed]]</f>
        <v>JKL2</v>
      </c>
      <c r="N219" s="225">
        <f>IFERROR(VLOOKUP(BillDetail_List[[#This Row],[FE Claimed]],LTM_List[],6,FALSE),0)</f>
        <v>133</v>
      </c>
      <c r="O219" s="225">
        <f>IFERROR(VLOOKUP(BillDetail_List[[#This Row],[FE Allowed]],LTM_List[],7,FALSE),0)</f>
        <v>133</v>
      </c>
      <c r="P219" s="221" t="str">
        <f>IFERROR(VLOOKUP(BillDetail_List[[#This Row],[FE Claimed]],LTM_List[],4,FALSE),"")</f>
        <v>D</v>
      </c>
      <c r="Q219" s="221" t="str">
        <f>IFERROR(VLOOKUP(BillDetail_List[[#This Row],[FE Allowed]],LTM_List[],4,FALSE),"")</f>
        <v>D</v>
      </c>
      <c r="R219" s="226">
        <f>IFERROR(VLOOKUP(BillDetail_List[[#This Row],[Part ID]],Funding_List[],3,FALSE),"")</f>
        <v>0.2</v>
      </c>
      <c r="S219" s="227">
        <f>IFERROR(BillDetail_List[[#This Row],[Time Claimed]]*BillDetail_List[[#This Row],[FE Rate Claimed]],"")</f>
        <v>13.3</v>
      </c>
      <c r="T219" s="228">
        <f>IFERROR(BillDetail_List[[#This Row],[Time Allowed]]*BillDetail_List[[#This Row],[FE Rate Allowed]],"")</f>
        <v>13.3</v>
      </c>
      <c r="U219" s="229"/>
      <c r="V219" s="228">
        <f>BillDetail_List[[#This Row],[Disbs Claimed]]</f>
        <v>0</v>
      </c>
      <c r="W219" s="227">
        <f>IFERROR((BillDetail_List[[#This Row],[Profit Costs Claimed]]+BillDetail_List[[#This Row],[Disbs Claimed]])*BillDetail_List[[#This Row],[VAT Rate]],"")</f>
        <v>2.66</v>
      </c>
      <c r="X219" s="228">
        <f>IFERROR(IF(_xlfn.ISFORMULA(W219),(BillDetail_List[[#This Row],[Profit Costs Allowed]]+BillDetail_List[[#This Row],[Disbs Allowed]])*BillDetail_List[[#This Row],[VAT Rate]],W219),"")</f>
        <v>2.66</v>
      </c>
      <c r="Y219" s="224"/>
      <c r="Z219" s="221" t="str">
        <f>IFERROR(VLOOKUP(BillDetail_List[[#This Row],[Finding Code]],Findings_Table[],2,FALSE), " ")</f>
        <v xml:space="preserve"> </v>
      </c>
      <c r="AA219" s="221">
        <f>IFERROR(VLOOKUP(BillDetail_List[[#This Row],[Activity Code]],ActivityCodeList,4,FALSE), " ")</f>
        <v>9</v>
      </c>
    </row>
    <row r="220" spans="1:27" ht="38.25" x14ac:dyDescent="0.2">
      <c r="A220" s="219">
        <v>219</v>
      </c>
      <c r="B220" s="219" t="s">
        <v>216</v>
      </c>
      <c r="C220" s="220">
        <v>44221</v>
      </c>
      <c r="D220" s="219" t="s">
        <v>420</v>
      </c>
      <c r="E220" s="219"/>
      <c r="F220" s="219" t="s">
        <v>130</v>
      </c>
      <c r="G220" s="221" t="str">
        <f>IFERROR(VLOOKUP(BillDetail_List[[#This Row],[Activity Code]],ActivityCodeList,2,FALSE), "")</f>
        <v>Plan, Prepare, Draft, Review</v>
      </c>
      <c r="H220" s="219"/>
      <c r="I220" s="221" t="str">
        <f>IFERROR(VLOOKUP(BillDetail_List[[#This Row],[Expense Code]],ExpenseCodeList,2,FALSE), "")</f>
        <v/>
      </c>
      <c r="J220" s="222">
        <v>0.1</v>
      </c>
      <c r="K220" s="223">
        <f>BillDetail_List[[#This Row],[Time Claimed]]</f>
        <v>0.1</v>
      </c>
      <c r="L220" s="219" t="s">
        <v>210</v>
      </c>
      <c r="M220" s="224" t="str">
        <f>BillDetail_List[[#This Row],[FE Claimed]]</f>
        <v>JKL2</v>
      </c>
      <c r="N220" s="225">
        <f>IFERROR(VLOOKUP(BillDetail_List[[#This Row],[FE Claimed]],LTM_List[],6,FALSE),0)</f>
        <v>133</v>
      </c>
      <c r="O220" s="225">
        <f>IFERROR(VLOOKUP(BillDetail_List[[#This Row],[FE Allowed]],LTM_List[],7,FALSE),0)</f>
        <v>133</v>
      </c>
      <c r="P220" s="221" t="str">
        <f>IFERROR(VLOOKUP(BillDetail_List[[#This Row],[FE Claimed]],LTM_List[],4,FALSE),"")</f>
        <v>D</v>
      </c>
      <c r="Q220" s="221" t="str">
        <f>IFERROR(VLOOKUP(BillDetail_List[[#This Row],[FE Allowed]],LTM_List[],4,FALSE),"")</f>
        <v>D</v>
      </c>
      <c r="R220" s="226">
        <f>IFERROR(VLOOKUP(BillDetail_List[[#This Row],[Part ID]],Funding_List[],3,FALSE),"")</f>
        <v>0.2</v>
      </c>
      <c r="S220" s="227">
        <f>IFERROR(BillDetail_List[[#This Row],[Time Claimed]]*BillDetail_List[[#This Row],[FE Rate Claimed]],"")</f>
        <v>13.3</v>
      </c>
      <c r="T220" s="228">
        <f>IFERROR(BillDetail_List[[#This Row],[Time Allowed]]*BillDetail_List[[#This Row],[FE Rate Allowed]],"")</f>
        <v>13.3</v>
      </c>
      <c r="U220" s="229"/>
      <c r="V220" s="228">
        <f>BillDetail_List[[#This Row],[Disbs Claimed]]</f>
        <v>0</v>
      </c>
      <c r="W220" s="227">
        <f>IFERROR((BillDetail_List[[#This Row],[Profit Costs Claimed]]+BillDetail_List[[#This Row],[Disbs Claimed]])*BillDetail_List[[#This Row],[VAT Rate]],"")</f>
        <v>2.66</v>
      </c>
      <c r="X220" s="228">
        <f>IFERROR(IF(_xlfn.ISFORMULA(W220),(BillDetail_List[[#This Row],[Profit Costs Allowed]]+BillDetail_List[[#This Row],[Disbs Allowed]])*BillDetail_List[[#This Row],[VAT Rate]],W220),"")</f>
        <v>2.66</v>
      </c>
      <c r="Y220" s="224"/>
      <c r="Z220" s="221" t="str">
        <f>IFERROR(VLOOKUP(BillDetail_List[[#This Row],[Finding Code]],Findings_Table[],2,FALSE), " ")</f>
        <v xml:space="preserve"> </v>
      </c>
      <c r="AA220" s="221">
        <f>IFERROR(VLOOKUP(BillDetail_List[[#This Row],[Activity Code]],ActivityCodeList,4,FALSE), " ")</f>
        <v>9</v>
      </c>
    </row>
    <row r="221" spans="1:27" ht="25.5" x14ac:dyDescent="0.2">
      <c r="A221" s="219">
        <v>220</v>
      </c>
      <c r="B221" s="219" t="s">
        <v>216</v>
      </c>
      <c r="C221" s="220">
        <v>44221</v>
      </c>
      <c r="D221" s="219" t="s">
        <v>421</v>
      </c>
      <c r="E221" s="219"/>
      <c r="F221" s="219" t="s">
        <v>130</v>
      </c>
      <c r="G221" s="221" t="str">
        <f>IFERROR(VLOOKUP(BillDetail_List[[#This Row],[Activity Code]],ActivityCodeList,2,FALSE), "")</f>
        <v>Plan, Prepare, Draft, Review</v>
      </c>
      <c r="H221" s="219"/>
      <c r="I221" s="221" t="str">
        <f>IFERROR(VLOOKUP(BillDetail_List[[#This Row],[Expense Code]],ExpenseCodeList,2,FALSE), "")</f>
        <v/>
      </c>
      <c r="J221" s="222">
        <v>0.2</v>
      </c>
      <c r="K221" s="223">
        <v>0.1</v>
      </c>
      <c r="L221" s="219" t="s">
        <v>210</v>
      </c>
      <c r="M221" s="224" t="str">
        <f>BillDetail_List[[#This Row],[FE Claimed]]</f>
        <v>JKL2</v>
      </c>
      <c r="N221" s="225">
        <f>IFERROR(VLOOKUP(BillDetail_List[[#This Row],[FE Claimed]],LTM_List[],6,FALSE),0)</f>
        <v>133</v>
      </c>
      <c r="O221" s="225">
        <f>IFERROR(VLOOKUP(BillDetail_List[[#This Row],[FE Allowed]],LTM_List[],7,FALSE),0)</f>
        <v>133</v>
      </c>
      <c r="P221" s="221" t="str">
        <f>IFERROR(VLOOKUP(BillDetail_List[[#This Row],[FE Claimed]],LTM_List[],4,FALSE),"")</f>
        <v>D</v>
      </c>
      <c r="Q221" s="221" t="str">
        <f>IFERROR(VLOOKUP(BillDetail_List[[#This Row],[FE Allowed]],LTM_List[],4,FALSE),"")</f>
        <v>D</v>
      </c>
      <c r="R221" s="226">
        <f>IFERROR(VLOOKUP(BillDetail_List[[#This Row],[Part ID]],Funding_List[],3,FALSE),"")</f>
        <v>0.2</v>
      </c>
      <c r="S221" s="227">
        <f>IFERROR(BillDetail_List[[#This Row],[Time Claimed]]*BillDetail_List[[#This Row],[FE Rate Claimed]],"")</f>
        <v>26.6</v>
      </c>
      <c r="T221" s="228">
        <f>IFERROR(BillDetail_List[[#This Row],[Time Allowed]]*BillDetail_List[[#This Row],[FE Rate Allowed]],"")</f>
        <v>13.3</v>
      </c>
      <c r="U221" s="229"/>
      <c r="V221" s="228">
        <f>BillDetail_List[[#This Row],[Disbs Claimed]]</f>
        <v>0</v>
      </c>
      <c r="W221" s="227">
        <f>IFERROR((BillDetail_List[[#This Row],[Profit Costs Claimed]]+BillDetail_List[[#This Row],[Disbs Claimed]])*BillDetail_List[[#This Row],[VAT Rate]],"")</f>
        <v>5.32</v>
      </c>
      <c r="X221" s="228">
        <f>IFERROR(IF(_xlfn.ISFORMULA(W221),(BillDetail_List[[#This Row],[Profit Costs Allowed]]+BillDetail_List[[#This Row],[Disbs Allowed]])*BillDetail_List[[#This Row],[VAT Rate]],W221),"")</f>
        <v>2.66</v>
      </c>
      <c r="Y221" s="224" t="s">
        <v>481</v>
      </c>
      <c r="Z221" s="221" t="str">
        <f>IFERROR(VLOOKUP(BillDetail_List[[#This Row],[Finding Code]],Findings_Table[],2,FALSE), " ")</f>
        <v>As reasonable</v>
      </c>
      <c r="AA221" s="221">
        <f>IFERROR(VLOOKUP(BillDetail_List[[#This Row],[Activity Code]],ActivityCodeList,4,FALSE), " ")</f>
        <v>9</v>
      </c>
    </row>
    <row r="222" spans="1:27" ht="25.5" x14ac:dyDescent="0.2">
      <c r="A222" s="219">
        <v>221</v>
      </c>
      <c r="B222" s="219" t="s">
        <v>216</v>
      </c>
      <c r="C222" s="220">
        <v>44225</v>
      </c>
      <c r="D222" s="219" t="s">
        <v>422</v>
      </c>
      <c r="E222" s="219"/>
      <c r="F222" s="219" t="s">
        <v>130</v>
      </c>
      <c r="G222" s="221" t="str">
        <f>IFERROR(VLOOKUP(BillDetail_List[[#This Row],[Activity Code]],ActivityCodeList,2,FALSE), "")</f>
        <v>Plan, Prepare, Draft, Review</v>
      </c>
      <c r="H222" s="219"/>
      <c r="I222" s="221" t="str">
        <f>IFERROR(VLOOKUP(BillDetail_List[[#This Row],[Expense Code]],ExpenseCodeList,2,FALSE), "")</f>
        <v/>
      </c>
      <c r="J222" s="222">
        <v>0.1</v>
      </c>
      <c r="K222" s="223">
        <f>BillDetail_List[[#This Row],[Time Claimed]]</f>
        <v>0.1</v>
      </c>
      <c r="L222" s="219" t="s">
        <v>210</v>
      </c>
      <c r="M222" s="224" t="str">
        <f>BillDetail_List[[#This Row],[FE Claimed]]</f>
        <v>JKL2</v>
      </c>
      <c r="N222" s="225">
        <f>IFERROR(VLOOKUP(BillDetail_List[[#This Row],[FE Claimed]],LTM_List[],6,FALSE),0)</f>
        <v>133</v>
      </c>
      <c r="O222" s="225">
        <f>IFERROR(VLOOKUP(BillDetail_List[[#This Row],[FE Allowed]],LTM_List[],7,FALSE),0)</f>
        <v>133</v>
      </c>
      <c r="P222" s="221" t="str">
        <f>IFERROR(VLOOKUP(BillDetail_List[[#This Row],[FE Claimed]],LTM_List[],4,FALSE),"")</f>
        <v>D</v>
      </c>
      <c r="Q222" s="221" t="str">
        <f>IFERROR(VLOOKUP(BillDetail_List[[#This Row],[FE Allowed]],LTM_List[],4,FALSE),"")</f>
        <v>D</v>
      </c>
      <c r="R222" s="226">
        <f>IFERROR(VLOOKUP(BillDetail_List[[#This Row],[Part ID]],Funding_List[],3,FALSE),"")</f>
        <v>0.2</v>
      </c>
      <c r="S222" s="227">
        <f>IFERROR(BillDetail_List[[#This Row],[Time Claimed]]*BillDetail_List[[#This Row],[FE Rate Claimed]],"")</f>
        <v>13.3</v>
      </c>
      <c r="T222" s="228">
        <f>IFERROR(BillDetail_List[[#This Row],[Time Allowed]]*BillDetail_List[[#This Row],[FE Rate Allowed]],"")</f>
        <v>13.3</v>
      </c>
      <c r="U222" s="229"/>
      <c r="V222" s="228">
        <f>BillDetail_List[[#This Row],[Disbs Claimed]]</f>
        <v>0</v>
      </c>
      <c r="W222" s="227">
        <f>IFERROR((BillDetail_List[[#This Row],[Profit Costs Claimed]]+BillDetail_List[[#This Row],[Disbs Claimed]])*BillDetail_List[[#This Row],[VAT Rate]],"")</f>
        <v>2.66</v>
      </c>
      <c r="X222" s="228">
        <f>IFERROR(IF(_xlfn.ISFORMULA(W222),(BillDetail_List[[#This Row],[Profit Costs Allowed]]+BillDetail_List[[#This Row],[Disbs Allowed]])*BillDetail_List[[#This Row],[VAT Rate]],W222),"")</f>
        <v>2.66</v>
      </c>
      <c r="Y222" s="224"/>
      <c r="Z222" s="221" t="str">
        <f>IFERROR(VLOOKUP(BillDetail_List[[#This Row],[Finding Code]],Findings_Table[],2,FALSE), " ")</f>
        <v xml:space="preserve"> </v>
      </c>
      <c r="AA222" s="221">
        <f>IFERROR(VLOOKUP(BillDetail_List[[#This Row],[Activity Code]],ActivityCodeList,4,FALSE), " ")</f>
        <v>9</v>
      </c>
    </row>
    <row r="223" spans="1:27" ht="25.5" x14ac:dyDescent="0.2">
      <c r="A223" s="219">
        <v>222</v>
      </c>
      <c r="B223" s="219" t="s">
        <v>216</v>
      </c>
      <c r="C223" s="220">
        <v>44231</v>
      </c>
      <c r="D223" s="219" t="s">
        <v>423</v>
      </c>
      <c r="E223" s="219"/>
      <c r="F223" s="219" t="s">
        <v>130</v>
      </c>
      <c r="G223" s="221" t="str">
        <f>IFERROR(VLOOKUP(BillDetail_List[[#This Row],[Activity Code]],ActivityCodeList,2,FALSE), "")</f>
        <v>Plan, Prepare, Draft, Review</v>
      </c>
      <c r="H223" s="219"/>
      <c r="I223" s="221" t="str">
        <f>IFERROR(VLOOKUP(BillDetail_List[[#This Row],[Expense Code]],ExpenseCodeList,2,FALSE), "")</f>
        <v/>
      </c>
      <c r="J223" s="222">
        <v>0.1</v>
      </c>
      <c r="K223" s="223">
        <f>BillDetail_List[[#This Row],[Time Claimed]]</f>
        <v>0.1</v>
      </c>
      <c r="L223" s="219" t="s">
        <v>210</v>
      </c>
      <c r="M223" s="224" t="str">
        <f>BillDetail_List[[#This Row],[FE Claimed]]</f>
        <v>JKL2</v>
      </c>
      <c r="N223" s="225">
        <f>IFERROR(VLOOKUP(BillDetail_List[[#This Row],[FE Claimed]],LTM_List[],6,FALSE),0)</f>
        <v>133</v>
      </c>
      <c r="O223" s="225">
        <f>IFERROR(VLOOKUP(BillDetail_List[[#This Row],[FE Allowed]],LTM_List[],7,FALSE),0)</f>
        <v>133</v>
      </c>
      <c r="P223" s="221" t="str">
        <f>IFERROR(VLOOKUP(BillDetail_List[[#This Row],[FE Claimed]],LTM_List[],4,FALSE),"")</f>
        <v>D</v>
      </c>
      <c r="Q223" s="221" t="str">
        <f>IFERROR(VLOOKUP(BillDetail_List[[#This Row],[FE Allowed]],LTM_List[],4,FALSE),"")</f>
        <v>D</v>
      </c>
      <c r="R223" s="226">
        <f>IFERROR(VLOOKUP(BillDetail_List[[#This Row],[Part ID]],Funding_List[],3,FALSE),"")</f>
        <v>0.2</v>
      </c>
      <c r="S223" s="227">
        <f>IFERROR(BillDetail_List[[#This Row],[Time Claimed]]*BillDetail_List[[#This Row],[FE Rate Claimed]],"")</f>
        <v>13.3</v>
      </c>
      <c r="T223" s="228">
        <f>IFERROR(BillDetail_List[[#This Row],[Time Allowed]]*BillDetail_List[[#This Row],[FE Rate Allowed]],"")</f>
        <v>13.3</v>
      </c>
      <c r="U223" s="229"/>
      <c r="V223" s="228">
        <f>BillDetail_List[[#This Row],[Disbs Claimed]]</f>
        <v>0</v>
      </c>
      <c r="W223" s="227">
        <f>IFERROR((BillDetail_List[[#This Row],[Profit Costs Claimed]]+BillDetail_List[[#This Row],[Disbs Claimed]])*BillDetail_List[[#This Row],[VAT Rate]],"")</f>
        <v>2.66</v>
      </c>
      <c r="X223" s="228">
        <f>IFERROR(IF(_xlfn.ISFORMULA(W223),(BillDetail_List[[#This Row],[Profit Costs Allowed]]+BillDetail_List[[#This Row],[Disbs Allowed]])*BillDetail_List[[#This Row],[VAT Rate]],W223),"")</f>
        <v>2.66</v>
      </c>
      <c r="Y223" s="224"/>
      <c r="Z223" s="221" t="str">
        <f>IFERROR(VLOOKUP(BillDetail_List[[#This Row],[Finding Code]],Findings_Table[],2,FALSE), " ")</f>
        <v xml:space="preserve"> </v>
      </c>
      <c r="AA223" s="221">
        <f>IFERROR(VLOOKUP(BillDetail_List[[#This Row],[Activity Code]],ActivityCodeList,4,FALSE), " ")</f>
        <v>9</v>
      </c>
    </row>
    <row r="224" spans="1:27" ht="38.25" x14ac:dyDescent="0.2">
      <c r="A224" s="219">
        <v>223</v>
      </c>
      <c r="B224" s="219" t="s">
        <v>216</v>
      </c>
      <c r="C224" s="220">
        <v>44231</v>
      </c>
      <c r="D224" s="219" t="s">
        <v>424</v>
      </c>
      <c r="E224" s="219"/>
      <c r="F224" s="219" t="s">
        <v>130</v>
      </c>
      <c r="G224" s="221" t="str">
        <f>IFERROR(VLOOKUP(BillDetail_List[[#This Row],[Activity Code]],ActivityCodeList,2,FALSE), "")</f>
        <v>Plan, Prepare, Draft, Review</v>
      </c>
      <c r="H224" s="219"/>
      <c r="I224" s="221" t="str">
        <f>IFERROR(VLOOKUP(BillDetail_List[[#This Row],[Expense Code]],ExpenseCodeList,2,FALSE), "")</f>
        <v/>
      </c>
      <c r="J224" s="222">
        <v>0.2</v>
      </c>
      <c r="K224" s="223">
        <v>0</v>
      </c>
      <c r="L224" s="219" t="s">
        <v>210</v>
      </c>
      <c r="M224" s="224" t="str">
        <f>BillDetail_List[[#This Row],[FE Claimed]]</f>
        <v>JKL2</v>
      </c>
      <c r="N224" s="225">
        <f>IFERROR(VLOOKUP(BillDetail_List[[#This Row],[FE Claimed]],LTM_List[],6,FALSE),0)</f>
        <v>133</v>
      </c>
      <c r="O224" s="225">
        <f>IFERROR(VLOOKUP(BillDetail_List[[#This Row],[FE Allowed]],LTM_List[],7,FALSE),0)</f>
        <v>133</v>
      </c>
      <c r="P224" s="221" t="str">
        <f>IFERROR(VLOOKUP(BillDetail_List[[#This Row],[FE Claimed]],LTM_List[],4,FALSE),"")</f>
        <v>D</v>
      </c>
      <c r="Q224" s="221" t="str">
        <f>IFERROR(VLOOKUP(BillDetail_List[[#This Row],[FE Allowed]],LTM_List[],4,FALSE),"")</f>
        <v>D</v>
      </c>
      <c r="R224" s="226">
        <f>IFERROR(VLOOKUP(BillDetail_List[[#This Row],[Part ID]],Funding_List[],3,FALSE),"")</f>
        <v>0.2</v>
      </c>
      <c r="S224" s="227">
        <f>IFERROR(BillDetail_List[[#This Row],[Time Claimed]]*BillDetail_List[[#This Row],[FE Rate Claimed]],"")</f>
        <v>26.6</v>
      </c>
      <c r="T224" s="228">
        <f>IFERROR(BillDetail_List[[#This Row],[Time Allowed]]*BillDetail_List[[#This Row],[FE Rate Allowed]],"")</f>
        <v>0</v>
      </c>
      <c r="U224" s="229"/>
      <c r="V224" s="228">
        <f>BillDetail_List[[#This Row],[Disbs Claimed]]</f>
        <v>0</v>
      </c>
      <c r="W224" s="227">
        <f>IFERROR((BillDetail_List[[#This Row],[Profit Costs Claimed]]+BillDetail_List[[#This Row],[Disbs Claimed]])*BillDetail_List[[#This Row],[VAT Rate]],"")</f>
        <v>5.32</v>
      </c>
      <c r="X224" s="228">
        <f>IFERROR(IF(_xlfn.ISFORMULA(W224),(BillDetail_List[[#This Row],[Profit Costs Allowed]]+BillDetail_List[[#This Row],[Disbs Allowed]])*BillDetail_List[[#This Row],[VAT Rate]],W224),"")</f>
        <v>0</v>
      </c>
      <c r="Y224" s="224" t="s">
        <v>505</v>
      </c>
      <c r="Z224" s="221" t="str">
        <f>IFERROR(VLOOKUP(BillDetail_List[[#This Row],[Finding Code]],Findings_Table[],2,FALSE), " ")</f>
        <v>Overheads</v>
      </c>
      <c r="AA224" s="221">
        <f>IFERROR(VLOOKUP(BillDetail_List[[#This Row],[Activity Code]],ActivityCodeList,4,FALSE), " ")</f>
        <v>9</v>
      </c>
    </row>
    <row r="225" spans="1:27" ht="38.25" x14ac:dyDescent="0.2">
      <c r="A225" s="219">
        <v>224</v>
      </c>
      <c r="B225" s="219" t="s">
        <v>216</v>
      </c>
      <c r="C225" s="220">
        <v>44232</v>
      </c>
      <c r="D225" s="219" t="s">
        <v>425</v>
      </c>
      <c r="E225" s="219"/>
      <c r="F225" s="219" t="s">
        <v>130</v>
      </c>
      <c r="G225" s="221" t="str">
        <f>IFERROR(VLOOKUP(BillDetail_List[[#This Row],[Activity Code]],ActivityCodeList,2,FALSE), "")</f>
        <v>Plan, Prepare, Draft, Review</v>
      </c>
      <c r="H225" s="219"/>
      <c r="I225" s="221" t="str">
        <f>IFERROR(VLOOKUP(BillDetail_List[[#This Row],[Expense Code]],ExpenseCodeList,2,FALSE), "")</f>
        <v/>
      </c>
      <c r="J225" s="222">
        <v>0.2</v>
      </c>
      <c r="K225" s="223">
        <f>BillDetail_List[[#This Row],[Time Claimed]]</f>
        <v>0.2</v>
      </c>
      <c r="L225" s="219" t="s">
        <v>210</v>
      </c>
      <c r="M225" s="224" t="str">
        <f>BillDetail_List[[#This Row],[FE Claimed]]</f>
        <v>JKL2</v>
      </c>
      <c r="N225" s="225">
        <f>IFERROR(VLOOKUP(BillDetail_List[[#This Row],[FE Claimed]],LTM_List[],6,FALSE),0)</f>
        <v>133</v>
      </c>
      <c r="O225" s="225">
        <f>IFERROR(VLOOKUP(BillDetail_List[[#This Row],[FE Allowed]],LTM_List[],7,FALSE),0)</f>
        <v>133</v>
      </c>
      <c r="P225" s="221" t="str">
        <f>IFERROR(VLOOKUP(BillDetail_List[[#This Row],[FE Claimed]],LTM_List[],4,FALSE),"")</f>
        <v>D</v>
      </c>
      <c r="Q225" s="221" t="str">
        <f>IFERROR(VLOOKUP(BillDetail_List[[#This Row],[FE Allowed]],LTM_List[],4,FALSE),"")</f>
        <v>D</v>
      </c>
      <c r="R225" s="226">
        <f>IFERROR(VLOOKUP(BillDetail_List[[#This Row],[Part ID]],Funding_List[],3,FALSE),"")</f>
        <v>0.2</v>
      </c>
      <c r="S225" s="227">
        <f>IFERROR(BillDetail_List[[#This Row],[Time Claimed]]*BillDetail_List[[#This Row],[FE Rate Claimed]],"")</f>
        <v>26.6</v>
      </c>
      <c r="T225" s="228">
        <f>IFERROR(BillDetail_List[[#This Row],[Time Allowed]]*BillDetail_List[[#This Row],[FE Rate Allowed]],"")</f>
        <v>26.6</v>
      </c>
      <c r="U225" s="229"/>
      <c r="V225" s="228">
        <f>BillDetail_List[[#This Row],[Disbs Claimed]]</f>
        <v>0</v>
      </c>
      <c r="W225" s="227">
        <f>IFERROR((BillDetail_List[[#This Row],[Profit Costs Claimed]]+BillDetail_List[[#This Row],[Disbs Claimed]])*BillDetail_List[[#This Row],[VAT Rate]],"")</f>
        <v>5.32</v>
      </c>
      <c r="X225" s="228">
        <f>IFERROR(IF(_xlfn.ISFORMULA(W225),(BillDetail_List[[#This Row],[Profit Costs Allowed]]+BillDetail_List[[#This Row],[Disbs Allowed]])*BillDetail_List[[#This Row],[VAT Rate]],W225),"")</f>
        <v>5.32</v>
      </c>
      <c r="Y225" s="224"/>
      <c r="Z225" s="221" t="str">
        <f>IFERROR(VLOOKUP(BillDetail_List[[#This Row],[Finding Code]],Findings_Table[],2,FALSE), " ")</f>
        <v xml:space="preserve"> </v>
      </c>
      <c r="AA225" s="221">
        <f>IFERROR(VLOOKUP(BillDetail_List[[#This Row],[Activity Code]],ActivityCodeList,4,FALSE), " ")</f>
        <v>9</v>
      </c>
    </row>
    <row r="226" spans="1:27" ht="25.5" x14ac:dyDescent="0.2">
      <c r="A226" s="219">
        <v>225</v>
      </c>
      <c r="B226" s="219" t="s">
        <v>216</v>
      </c>
      <c r="C226" s="220">
        <v>44235</v>
      </c>
      <c r="D226" s="219" t="s">
        <v>426</v>
      </c>
      <c r="E226" s="219"/>
      <c r="F226" s="219" t="s">
        <v>130</v>
      </c>
      <c r="G226" s="221" t="str">
        <f>IFERROR(VLOOKUP(BillDetail_List[[#This Row],[Activity Code]],ActivityCodeList,2,FALSE), "")</f>
        <v>Plan, Prepare, Draft, Review</v>
      </c>
      <c r="H226" s="219"/>
      <c r="I226" s="221" t="str">
        <f>IFERROR(VLOOKUP(BillDetail_List[[#This Row],[Expense Code]],ExpenseCodeList,2,FALSE), "")</f>
        <v/>
      </c>
      <c r="J226" s="222">
        <v>0.2</v>
      </c>
      <c r="K226" s="223">
        <f>BillDetail_List[[#This Row],[Time Claimed]]</f>
        <v>0.2</v>
      </c>
      <c r="L226" s="219" t="s">
        <v>210</v>
      </c>
      <c r="M226" s="224" t="str">
        <f>BillDetail_List[[#This Row],[FE Claimed]]</f>
        <v>JKL2</v>
      </c>
      <c r="N226" s="225">
        <f>IFERROR(VLOOKUP(BillDetail_List[[#This Row],[FE Claimed]],LTM_List[],6,FALSE),0)</f>
        <v>133</v>
      </c>
      <c r="O226" s="225">
        <f>IFERROR(VLOOKUP(BillDetail_List[[#This Row],[FE Allowed]],LTM_List[],7,FALSE),0)</f>
        <v>133</v>
      </c>
      <c r="P226" s="221" t="str">
        <f>IFERROR(VLOOKUP(BillDetail_List[[#This Row],[FE Claimed]],LTM_List[],4,FALSE),"")</f>
        <v>D</v>
      </c>
      <c r="Q226" s="221" t="str">
        <f>IFERROR(VLOOKUP(BillDetail_List[[#This Row],[FE Allowed]],LTM_List[],4,FALSE),"")</f>
        <v>D</v>
      </c>
      <c r="R226" s="226">
        <f>IFERROR(VLOOKUP(BillDetail_List[[#This Row],[Part ID]],Funding_List[],3,FALSE),"")</f>
        <v>0.2</v>
      </c>
      <c r="S226" s="227">
        <f>IFERROR(BillDetail_List[[#This Row],[Time Claimed]]*BillDetail_List[[#This Row],[FE Rate Claimed]],"")</f>
        <v>26.6</v>
      </c>
      <c r="T226" s="228">
        <f>IFERROR(BillDetail_List[[#This Row],[Time Allowed]]*BillDetail_List[[#This Row],[FE Rate Allowed]],"")</f>
        <v>26.6</v>
      </c>
      <c r="U226" s="229"/>
      <c r="V226" s="228">
        <f>BillDetail_List[[#This Row],[Disbs Claimed]]</f>
        <v>0</v>
      </c>
      <c r="W226" s="227">
        <f>IFERROR((BillDetail_List[[#This Row],[Profit Costs Claimed]]+BillDetail_List[[#This Row],[Disbs Claimed]])*BillDetail_List[[#This Row],[VAT Rate]],"")</f>
        <v>5.32</v>
      </c>
      <c r="X226" s="228">
        <f>IFERROR(IF(_xlfn.ISFORMULA(W226),(BillDetail_List[[#This Row],[Profit Costs Allowed]]+BillDetail_List[[#This Row],[Disbs Allowed]])*BillDetail_List[[#This Row],[VAT Rate]],W226),"")</f>
        <v>5.32</v>
      </c>
      <c r="Y226" s="224"/>
      <c r="Z226" s="221" t="str">
        <f>IFERROR(VLOOKUP(BillDetail_List[[#This Row],[Finding Code]],Findings_Table[],2,FALSE), " ")</f>
        <v xml:space="preserve"> </v>
      </c>
      <c r="AA226" s="221">
        <f>IFERROR(VLOOKUP(BillDetail_List[[#This Row],[Activity Code]],ActivityCodeList,4,FALSE), " ")</f>
        <v>9</v>
      </c>
    </row>
    <row r="227" spans="1:27" ht="25.5" x14ac:dyDescent="0.2">
      <c r="A227" s="219">
        <v>226</v>
      </c>
      <c r="B227" s="219" t="s">
        <v>216</v>
      </c>
      <c r="C227" s="220">
        <v>44237</v>
      </c>
      <c r="D227" s="219" t="s">
        <v>427</v>
      </c>
      <c r="E227" s="219" t="s">
        <v>304</v>
      </c>
      <c r="F227" s="219" t="s">
        <v>123</v>
      </c>
      <c r="G227" s="221" t="str">
        <f>IFERROR(VLOOKUP(BillDetail_List[[#This Row],[Activity Code]],ActivityCodeList,2,FALSE), "")</f>
        <v>Timed Telephone Calls</v>
      </c>
      <c r="H227" s="219"/>
      <c r="I227" s="221" t="str">
        <f>IFERROR(VLOOKUP(BillDetail_List[[#This Row],[Expense Code]],ExpenseCodeList,2,FALSE), "")</f>
        <v/>
      </c>
      <c r="J227" s="222">
        <v>0.2</v>
      </c>
      <c r="K227" s="223">
        <f>BillDetail_List[[#This Row],[Time Claimed]]</f>
        <v>0.2</v>
      </c>
      <c r="L227" s="219" t="s">
        <v>210</v>
      </c>
      <c r="M227" s="224" t="str">
        <f>BillDetail_List[[#This Row],[FE Claimed]]</f>
        <v>JKL2</v>
      </c>
      <c r="N227" s="225">
        <f>IFERROR(VLOOKUP(BillDetail_List[[#This Row],[FE Claimed]],LTM_List[],6,FALSE),0)</f>
        <v>133</v>
      </c>
      <c r="O227" s="225">
        <f>IFERROR(VLOOKUP(BillDetail_List[[#This Row],[FE Allowed]],LTM_List[],7,FALSE),0)</f>
        <v>133</v>
      </c>
      <c r="P227" s="221" t="str">
        <f>IFERROR(VLOOKUP(BillDetail_List[[#This Row],[FE Claimed]],LTM_List[],4,FALSE),"")</f>
        <v>D</v>
      </c>
      <c r="Q227" s="221" t="str">
        <f>IFERROR(VLOOKUP(BillDetail_List[[#This Row],[FE Allowed]],LTM_List[],4,FALSE),"")</f>
        <v>D</v>
      </c>
      <c r="R227" s="226">
        <f>IFERROR(VLOOKUP(BillDetail_List[[#This Row],[Part ID]],Funding_List[],3,FALSE),"")</f>
        <v>0.2</v>
      </c>
      <c r="S227" s="227">
        <f>IFERROR(BillDetail_List[[#This Row],[Time Claimed]]*BillDetail_List[[#This Row],[FE Rate Claimed]],"")</f>
        <v>26.6</v>
      </c>
      <c r="T227" s="228">
        <f>IFERROR(BillDetail_List[[#This Row],[Time Allowed]]*BillDetail_List[[#This Row],[FE Rate Allowed]],"")</f>
        <v>26.6</v>
      </c>
      <c r="U227" s="229"/>
      <c r="V227" s="228">
        <f>BillDetail_List[[#This Row],[Disbs Claimed]]</f>
        <v>0</v>
      </c>
      <c r="W227" s="227">
        <f>IFERROR((BillDetail_List[[#This Row],[Profit Costs Claimed]]+BillDetail_List[[#This Row],[Disbs Claimed]])*BillDetail_List[[#This Row],[VAT Rate]],"")</f>
        <v>5.32</v>
      </c>
      <c r="X227" s="228">
        <f>IFERROR(IF(_xlfn.ISFORMULA(W227),(BillDetail_List[[#This Row],[Profit Costs Allowed]]+BillDetail_List[[#This Row],[Disbs Allowed]])*BillDetail_List[[#This Row],[VAT Rate]],W227),"")</f>
        <v>5.32</v>
      </c>
      <c r="Y227" s="224"/>
      <c r="Z227" s="221" t="str">
        <f>IFERROR(VLOOKUP(BillDetail_List[[#This Row],[Finding Code]],Findings_Table[],2,FALSE), " ")</f>
        <v xml:space="preserve"> </v>
      </c>
      <c r="AA227" s="221">
        <f>IFERROR(VLOOKUP(BillDetail_List[[#This Row],[Activity Code]],ActivityCodeList,4,FALSE), " ")</f>
        <v>2</v>
      </c>
    </row>
    <row r="228" spans="1:27" ht="25.5" x14ac:dyDescent="0.2">
      <c r="A228" s="219">
        <v>227</v>
      </c>
      <c r="B228" s="219" t="s">
        <v>216</v>
      </c>
      <c r="C228" s="220">
        <v>44237</v>
      </c>
      <c r="D228" s="219" t="s">
        <v>428</v>
      </c>
      <c r="E228" s="219"/>
      <c r="F228" s="219" t="s">
        <v>130</v>
      </c>
      <c r="G228" s="221" t="str">
        <f>IFERROR(VLOOKUP(BillDetail_List[[#This Row],[Activity Code]],ActivityCodeList,2,FALSE), "")</f>
        <v>Plan, Prepare, Draft, Review</v>
      </c>
      <c r="H228" s="219"/>
      <c r="I228" s="221" t="str">
        <f>IFERROR(VLOOKUP(BillDetail_List[[#This Row],[Expense Code]],ExpenseCodeList,2,FALSE), "")</f>
        <v/>
      </c>
      <c r="J228" s="222">
        <v>0.1</v>
      </c>
      <c r="K228" s="223">
        <f>BillDetail_List[[#This Row],[Time Claimed]]</f>
        <v>0.1</v>
      </c>
      <c r="L228" s="219" t="s">
        <v>210</v>
      </c>
      <c r="M228" s="224" t="str">
        <f>BillDetail_List[[#This Row],[FE Claimed]]</f>
        <v>JKL2</v>
      </c>
      <c r="N228" s="225">
        <f>IFERROR(VLOOKUP(BillDetail_List[[#This Row],[FE Claimed]],LTM_List[],6,FALSE),0)</f>
        <v>133</v>
      </c>
      <c r="O228" s="225">
        <f>IFERROR(VLOOKUP(BillDetail_List[[#This Row],[FE Allowed]],LTM_List[],7,FALSE),0)</f>
        <v>133</v>
      </c>
      <c r="P228" s="221" t="str">
        <f>IFERROR(VLOOKUP(BillDetail_List[[#This Row],[FE Claimed]],LTM_List[],4,FALSE),"")</f>
        <v>D</v>
      </c>
      <c r="Q228" s="221" t="str">
        <f>IFERROR(VLOOKUP(BillDetail_List[[#This Row],[FE Allowed]],LTM_List[],4,FALSE),"")</f>
        <v>D</v>
      </c>
      <c r="R228" s="226">
        <f>IFERROR(VLOOKUP(BillDetail_List[[#This Row],[Part ID]],Funding_List[],3,FALSE),"")</f>
        <v>0.2</v>
      </c>
      <c r="S228" s="227">
        <f>IFERROR(BillDetail_List[[#This Row],[Time Claimed]]*BillDetail_List[[#This Row],[FE Rate Claimed]],"")</f>
        <v>13.3</v>
      </c>
      <c r="T228" s="228">
        <f>IFERROR(BillDetail_List[[#This Row],[Time Allowed]]*BillDetail_List[[#This Row],[FE Rate Allowed]],"")</f>
        <v>13.3</v>
      </c>
      <c r="U228" s="229"/>
      <c r="V228" s="228">
        <f>BillDetail_List[[#This Row],[Disbs Claimed]]</f>
        <v>0</v>
      </c>
      <c r="W228" s="227">
        <f>IFERROR((BillDetail_List[[#This Row],[Profit Costs Claimed]]+BillDetail_List[[#This Row],[Disbs Claimed]])*BillDetail_List[[#This Row],[VAT Rate]],"")</f>
        <v>2.66</v>
      </c>
      <c r="X228" s="228">
        <f>IFERROR(IF(_xlfn.ISFORMULA(W228),(BillDetail_List[[#This Row],[Profit Costs Allowed]]+BillDetail_List[[#This Row],[Disbs Allowed]])*BillDetail_List[[#This Row],[VAT Rate]],W228),"")</f>
        <v>2.66</v>
      </c>
      <c r="Y228" s="224"/>
      <c r="Z228" s="221" t="str">
        <f>IFERROR(VLOOKUP(BillDetail_List[[#This Row],[Finding Code]],Findings_Table[],2,FALSE), " ")</f>
        <v xml:space="preserve"> </v>
      </c>
      <c r="AA228" s="221">
        <f>IFERROR(VLOOKUP(BillDetail_List[[#This Row],[Activity Code]],ActivityCodeList,4,FALSE), " ")</f>
        <v>9</v>
      </c>
    </row>
    <row r="229" spans="1:27" ht="25.5" x14ac:dyDescent="0.2">
      <c r="A229" s="219">
        <v>228</v>
      </c>
      <c r="B229" s="219" t="s">
        <v>216</v>
      </c>
      <c r="C229" s="220">
        <v>44237</v>
      </c>
      <c r="D229" s="219" t="s">
        <v>429</v>
      </c>
      <c r="E229" s="219"/>
      <c r="F229" s="219" t="s">
        <v>130</v>
      </c>
      <c r="G229" s="221" t="str">
        <f>IFERROR(VLOOKUP(BillDetail_List[[#This Row],[Activity Code]],ActivityCodeList,2,FALSE), "")</f>
        <v>Plan, Prepare, Draft, Review</v>
      </c>
      <c r="H229" s="219"/>
      <c r="I229" s="221" t="str">
        <f>IFERROR(VLOOKUP(BillDetail_List[[#This Row],[Expense Code]],ExpenseCodeList,2,FALSE), "")</f>
        <v/>
      </c>
      <c r="J229" s="222">
        <v>0.1</v>
      </c>
      <c r="K229" s="223">
        <f>BillDetail_List[[#This Row],[Time Claimed]]</f>
        <v>0.1</v>
      </c>
      <c r="L229" s="219" t="s">
        <v>210</v>
      </c>
      <c r="M229" s="224" t="str">
        <f>BillDetail_List[[#This Row],[FE Claimed]]</f>
        <v>JKL2</v>
      </c>
      <c r="N229" s="225">
        <f>IFERROR(VLOOKUP(BillDetail_List[[#This Row],[FE Claimed]],LTM_List[],6,FALSE),0)</f>
        <v>133</v>
      </c>
      <c r="O229" s="225">
        <f>IFERROR(VLOOKUP(BillDetail_List[[#This Row],[FE Allowed]],LTM_List[],7,FALSE),0)</f>
        <v>133</v>
      </c>
      <c r="P229" s="221" t="str">
        <f>IFERROR(VLOOKUP(BillDetail_List[[#This Row],[FE Claimed]],LTM_List[],4,FALSE),"")</f>
        <v>D</v>
      </c>
      <c r="Q229" s="221" t="str">
        <f>IFERROR(VLOOKUP(BillDetail_List[[#This Row],[FE Allowed]],LTM_List[],4,FALSE),"")</f>
        <v>D</v>
      </c>
      <c r="R229" s="226">
        <f>IFERROR(VLOOKUP(BillDetail_List[[#This Row],[Part ID]],Funding_List[],3,FALSE),"")</f>
        <v>0.2</v>
      </c>
      <c r="S229" s="227">
        <f>IFERROR(BillDetail_List[[#This Row],[Time Claimed]]*BillDetail_List[[#This Row],[FE Rate Claimed]],"")</f>
        <v>13.3</v>
      </c>
      <c r="T229" s="228">
        <f>IFERROR(BillDetail_List[[#This Row],[Time Allowed]]*BillDetail_List[[#This Row],[FE Rate Allowed]],"")</f>
        <v>13.3</v>
      </c>
      <c r="U229" s="229"/>
      <c r="V229" s="228">
        <f>BillDetail_List[[#This Row],[Disbs Claimed]]</f>
        <v>0</v>
      </c>
      <c r="W229" s="227">
        <f>IFERROR((BillDetail_List[[#This Row],[Profit Costs Claimed]]+BillDetail_List[[#This Row],[Disbs Claimed]])*BillDetail_List[[#This Row],[VAT Rate]],"")</f>
        <v>2.66</v>
      </c>
      <c r="X229" s="228">
        <f>IFERROR(IF(_xlfn.ISFORMULA(W229),(BillDetail_List[[#This Row],[Profit Costs Allowed]]+BillDetail_List[[#This Row],[Disbs Allowed]])*BillDetail_List[[#This Row],[VAT Rate]],W229),"")</f>
        <v>2.66</v>
      </c>
      <c r="Y229" s="224"/>
      <c r="Z229" s="221" t="str">
        <f>IFERROR(VLOOKUP(BillDetail_List[[#This Row],[Finding Code]],Findings_Table[],2,FALSE), " ")</f>
        <v xml:space="preserve"> </v>
      </c>
      <c r="AA229" s="221">
        <f>IFERROR(VLOOKUP(BillDetail_List[[#This Row],[Activity Code]],ActivityCodeList,4,FALSE), " ")</f>
        <v>9</v>
      </c>
    </row>
    <row r="230" spans="1:27" x14ac:dyDescent="0.2">
      <c r="A230" s="219">
        <v>229</v>
      </c>
      <c r="B230" s="219" t="s">
        <v>216</v>
      </c>
      <c r="C230" s="220">
        <v>44237</v>
      </c>
      <c r="D230" s="219" t="s">
        <v>430</v>
      </c>
      <c r="E230" s="219"/>
      <c r="F230" s="219" t="s">
        <v>130</v>
      </c>
      <c r="G230" s="221" t="str">
        <f>IFERROR(VLOOKUP(BillDetail_List[[#This Row],[Activity Code]],ActivityCodeList,2,FALSE), "")</f>
        <v>Plan, Prepare, Draft, Review</v>
      </c>
      <c r="H230" s="219"/>
      <c r="I230" s="221" t="str">
        <f>IFERROR(VLOOKUP(BillDetail_List[[#This Row],[Expense Code]],ExpenseCodeList,2,FALSE), "")</f>
        <v/>
      </c>
      <c r="J230" s="222">
        <v>0.2</v>
      </c>
      <c r="K230" s="223">
        <f>BillDetail_List[[#This Row],[Time Claimed]]</f>
        <v>0.2</v>
      </c>
      <c r="L230" s="219" t="s">
        <v>210</v>
      </c>
      <c r="M230" s="224" t="str">
        <f>BillDetail_List[[#This Row],[FE Claimed]]</f>
        <v>JKL2</v>
      </c>
      <c r="N230" s="225">
        <f>IFERROR(VLOOKUP(BillDetail_List[[#This Row],[FE Claimed]],LTM_List[],6,FALSE),0)</f>
        <v>133</v>
      </c>
      <c r="O230" s="225">
        <f>IFERROR(VLOOKUP(BillDetail_List[[#This Row],[FE Allowed]],LTM_List[],7,FALSE),0)</f>
        <v>133</v>
      </c>
      <c r="P230" s="221" t="str">
        <f>IFERROR(VLOOKUP(BillDetail_List[[#This Row],[FE Claimed]],LTM_List[],4,FALSE),"")</f>
        <v>D</v>
      </c>
      <c r="Q230" s="221" t="str">
        <f>IFERROR(VLOOKUP(BillDetail_List[[#This Row],[FE Allowed]],LTM_List[],4,FALSE),"")</f>
        <v>D</v>
      </c>
      <c r="R230" s="226">
        <f>IFERROR(VLOOKUP(BillDetail_List[[#This Row],[Part ID]],Funding_List[],3,FALSE),"")</f>
        <v>0.2</v>
      </c>
      <c r="S230" s="227">
        <f>IFERROR(BillDetail_List[[#This Row],[Time Claimed]]*BillDetail_List[[#This Row],[FE Rate Claimed]],"")</f>
        <v>26.6</v>
      </c>
      <c r="T230" s="228">
        <f>IFERROR(BillDetail_List[[#This Row],[Time Allowed]]*BillDetail_List[[#This Row],[FE Rate Allowed]],"")</f>
        <v>26.6</v>
      </c>
      <c r="U230" s="229"/>
      <c r="V230" s="228">
        <f>BillDetail_List[[#This Row],[Disbs Claimed]]</f>
        <v>0</v>
      </c>
      <c r="W230" s="227">
        <f>IFERROR((BillDetail_List[[#This Row],[Profit Costs Claimed]]+BillDetail_List[[#This Row],[Disbs Claimed]])*BillDetail_List[[#This Row],[VAT Rate]],"")</f>
        <v>5.32</v>
      </c>
      <c r="X230" s="228">
        <f>IFERROR(IF(_xlfn.ISFORMULA(W230),(BillDetail_List[[#This Row],[Profit Costs Allowed]]+BillDetail_List[[#This Row],[Disbs Allowed]])*BillDetail_List[[#This Row],[VAT Rate]],W230),"")</f>
        <v>5.32</v>
      </c>
      <c r="Y230" s="224"/>
      <c r="Z230" s="221" t="str">
        <f>IFERROR(VLOOKUP(BillDetail_List[[#This Row],[Finding Code]],Findings_Table[],2,FALSE), " ")</f>
        <v xml:space="preserve"> </v>
      </c>
      <c r="AA230" s="221">
        <f>IFERROR(VLOOKUP(BillDetail_List[[#This Row],[Activity Code]],ActivityCodeList,4,FALSE), " ")</f>
        <v>9</v>
      </c>
    </row>
    <row r="231" spans="1:27" ht="25.5" x14ac:dyDescent="0.2">
      <c r="A231" s="219">
        <v>230</v>
      </c>
      <c r="B231" s="219" t="s">
        <v>216</v>
      </c>
      <c r="C231" s="220">
        <v>44239</v>
      </c>
      <c r="D231" s="219" t="s">
        <v>431</v>
      </c>
      <c r="E231" s="219"/>
      <c r="F231" s="219" t="s">
        <v>130</v>
      </c>
      <c r="G231" s="221" t="str">
        <f>IFERROR(VLOOKUP(BillDetail_List[[#This Row],[Activity Code]],ActivityCodeList,2,FALSE), "")</f>
        <v>Plan, Prepare, Draft, Review</v>
      </c>
      <c r="H231" s="219"/>
      <c r="I231" s="221" t="str">
        <f>IFERROR(VLOOKUP(BillDetail_List[[#This Row],[Expense Code]],ExpenseCodeList,2,FALSE), "")</f>
        <v/>
      </c>
      <c r="J231" s="222">
        <v>0.1</v>
      </c>
      <c r="K231" s="223">
        <f>BillDetail_List[[#This Row],[Time Claimed]]</f>
        <v>0.1</v>
      </c>
      <c r="L231" s="219" t="s">
        <v>210</v>
      </c>
      <c r="M231" s="224" t="str">
        <f>BillDetail_List[[#This Row],[FE Claimed]]</f>
        <v>JKL2</v>
      </c>
      <c r="N231" s="225">
        <f>IFERROR(VLOOKUP(BillDetail_List[[#This Row],[FE Claimed]],LTM_List[],6,FALSE),0)</f>
        <v>133</v>
      </c>
      <c r="O231" s="225">
        <f>IFERROR(VLOOKUP(BillDetail_List[[#This Row],[FE Allowed]],LTM_List[],7,FALSE),0)</f>
        <v>133</v>
      </c>
      <c r="P231" s="221" t="str">
        <f>IFERROR(VLOOKUP(BillDetail_List[[#This Row],[FE Claimed]],LTM_List[],4,FALSE),"")</f>
        <v>D</v>
      </c>
      <c r="Q231" s="221" t="str">
        <f>IFERROR(VLOOKUP(BillDetail_List[[#This Row],[FE Allowed]],LTM_List[],4,FALSE),"")</f>
        <v>D</v>
      </c>
      <c r="R231" s="226">
        <f>IFERROR(VLOOKUP(BillDetail_List[[#This Row],[Part ID]],Funding_List[],3,FALSE),"")</f>
        <v>0.2</v>
      </c>
      <c r="S231" s="227">
        <f>IFERROR(BillDetail_List[[#This Row],[Time Claimed]]*BillDetail_List[[#This Row],[FE Rate Claimed]],"")</f>
        <v>13.3</v>
      </c>
      <c r="T231" s="228">
        <f>IFERROR(BillDetail_List[[#This Row],[Time Allowed]]*BillDetail_List[[#This Row],[FE Rate Allowed]],"")</f>
        <v>13.3</v>
      </c>
      <c r="U231" s="229"/>
      <c r="V231" s="228">
        <f>BillDetail_List[[#This Row],[Disbs Claimed]]</f>
        <v>0</v>
      </c>
      <c r="W231" s="227">
        <f>IFERROR((BillDetail_List[[#This Row],[Profit Costs Claimed]]+BillDetail_List[[#This Row],[Disbs Claimed]])*BillDetail_List[[#This Row],[VAT Rate]],"")</f>
        <v>2.66</v>
      </c>
      <c r="X231" s="228">
        <f>IFERROR(IF(_xlfn.ISFORMULA(W231),(BillDetail_List[[#This Row],[Profit Costs Allowed]]+BillDetail_List[[#This Row],[Disbs Allowed]])*BillDetail_List[[#This Row],[VAT Rate]],W231),"")</f>
        <v>2.66</v>
      </c>
      <c r="Y231" s="224"/>
      <c r="Z231" s="221" t="str">
        <f>IFERROR(VLOOKUP(BillDetail_List[[#This Row],[Finding Code]],Findings_Table[],2,FALSE), " ")</f>
        <v xml:space="preserve"> </v>
      </c>
      <c r="AA231" s="221">
        <f>IFERROR(VLOOKUP(BillDetail_List[[#This Row],[Activity Code]],ActivityCodeList,4,FALSE), " ")</f>
        <v>9</v>
      </c>
    </row>
    <row r="232" spans="1:27" ht="25.5" x14ac:dyDescent="0.2">
      <c r="A232" s="219">
        <v>231</v>
      </c>
      <c r="B232" s="219" t="s">
        <v>216</v>
      </c>
      <c r="C232" s="220">
        <v>44245</v>
      </c>
      <c r="D232" s="219" t="s">
        <v>432</v>
      </c>
      <c r="E232" s="219"/>
      <c r="F232" s="219" t="s">
        <v>130</v>
      </c>
      <c r="G232" s="221" t="str">
        <f>IFERROR(VLOOKUP(BillDetail_List[[#This Row],[Activity Code]],ActivityCodeList,2,FALSE), "")</f>
        <v>Plan, Prepare, Draft, Review</v>
      </c>
      <c r="H232" s="219"/>
      <c r="I232" s="221" t="str">
        <f>IFERROR(VLOOKUP(BillDetail_List[[#This Row],[Expense Code]],ExpenseCodeList,2,FALSE), "")</f>
        <v/>
      </c>
      <c r="J232" s="222">
        <v>0.1</v>
      </c>
      <c r="K232" s="223">
        <f>BillDetail_List[[#This Row],[Time Claimed]]</f>
        <v>0.1</v>
      </c>
      <c r="L232" s="219" t="s">
        <v>210</v>
      </c>
      <c r="M232" s="224" t="str">
        <f>BillDetail_List[[#This Row],[FE Claimed]]</f>
        <v>JKL2</v>
      </c>
      <c r="N232" s="225">
        <f>IFERROR(VLOOKUP(BillDetail_List[[#This Row],[FE Claimed]],LTM_List[],6,FALSE),0)</f>
        <v>133</v>
      </c>
      <c r="O232" s="225">
        <f>IFERROR(VLOOKUP(BillDetail_List[[#This Row],[FE Allowed]],LTM_List[],7,FALSE),0)</f>
        <v>133</v>
      </c>
      <c r="P232" s="221" t="str">
        <f>IFERROR(VLOOKUP(BillDetail_List[[#This Row],[FE Claimed]],LTM_List[],4,FALSE),"")</f>
        <v>D</v>
      </c>
      <c r="Q232" s="221" t="str">
        <f>IFERROR(VLOOKUP(BillDetail_List[[#This Row],[FE Allowed]],LTM_List[],4,FALSE),"")</f>
        <v>D</v>
      </c>
      <c r="R232" s="226">
        <f>IFERROR(VLOOKUP(BillDetail_List[[#This Row],[Part ID]],Funding_List[],3,FALSE),"")</f>
        <v>0.2</v>
      </c>
      <c r="S232" s="227">
        <f>IFERROR(BillDetail_List[[#This Row],[Time Claimed]]*BillDetail_List[[#This Row],[FE Rate Claimed]],"")</f>
        <v>13.3</v>
      </c>
      <c r="T232" s="228">
        <f>IFERROR(BillDetail_List[[#This Row],[Time Allowed]]*BillDetail_List[[#This Row],[FE Rate Allowed]],"")</f>
        <v>13.3</v>
      </c>
      <c r="U232" s="229"/>
      <c r="V232" s="228">
        <f>BillDetail_List[[#This Row],[Disbs Claimed]]</f>
        <v>0</v>
      </c>
      <c r="W232" s="227">
        <f>IFERROR((BillDetail_List[[#This Row],[Profit Costs Claimed]]+BillDetail_List[[#This Row],[Disbs Claimed]])*BillDetail_List[[#This Row],[VAT Rate]],"")</f>
        <v>2.66</v>
      </c>
      <c r="X232" s="228">
        <f>IFERROR(IF(_xlfn.ISFORMULA(W232),(BillDetail_List[[#This Row],[Profit Costs Allowed]]+BillDetail_List[[#This Row],[Disbs Allowed]])*BillDetail_List[[#This Row],[VAT Rate]],W232),"")</f>
        <v>2.66</v>
      </c>
      <c r="Y232" s="224"/>
      <c r="Z232" s="221" t="str">
        <f>IFERROR(VLOOKUP(BillDetail_List[[#This Row],[Finding Code]],Findings_Table[],2,FALSE), " ")</f>
        <v xml:space="preserve"> </v>
      </c>
      <c r="AA232" s="221">
        <f>IFERROR(VLOOKUP(BillDetail_List[[#This Row],[Activity Code]],ActivityCodeList,4,FALSE), " ")</f>
        <v>9</v>
      </c>
    </row>
    <row r="233" spans="1:27" ht="25.5" x14ac:dyDescent="0.2">
      <c r="A233" s="219">
        <v>232</v>
      </c>
      <c r="B233" s="219" t="s">
        <v>216</v>
      </c>
      <c r="C233" s="220">
        <v>44252</v>
      </c>
      <c r="D233" s="219" t="s">
        <v>433</v>
      </c>
      <c r="E233" s="219"/>
      <c r="F233" s="219" t="s">
        <v>130</v>
      </c>
      <c r="G233" s="221" t="str">
        <f>IFERROR(VLOOKUP(BillDetail_List[[#This Row],[Activity Code]],ActivityCodeList,2,FALSE), "")</f>
        <v>Plan, Prepare, Draft, Review</v>
      </c>
      <c r="H233" s="219"/>
      <c r="I233" s="221" t="str">
        <f>IFERROR(VLOOKUP(BillDetail_List[[#This Row],[Expense Code]],ExpenseCodeList,2,FALSE), "")</f>
        <v/>
      </c>
      <c r="J233" s="222">
        <v>0.1</v>
      </c>
      <c r="K233" s="223">
        <f>BillDetail_List[[#This Row],[Time Claimed]]</f>
        <v>0.1</v>
      </c>
      <c r="L233" s="219" t="s">
        <v>210</v>
      </c>
      <c r="M233" s="224" t="str">
        <f>BillDetail_List[[#This Row],[FE Claimed]]</f>
        <v>JKL2</v>
      </c>
      <c r="N233" s="225">
        <f>IFERROR(VLOOKUP(BillDetail_List[[#This Row],[FE Claimed]],LTM_List[],6,FALSE),0)</f>
        <v>133</v>
      </c>
      <c r="O233" s="225">
        <f>IFERROR(VLOOKUP(BillDetail_List[[#This Row],[FE Allowed]],LTM_List[],7,FALSE),0)</f>
        <v>133</v>
      </c>
      <c r="P233" s="221" t="str">
        <f>IFERROR(VLOOKUP(BillDetail_List[[#This Row],[FE Claimed]],LTM_List[],4,FALSE),"")</f>
        <v>D</v>
      </c>
      <c r="Q233" s="221" t="str">
        <f>IFERROR(VLOOKUP(BillDetail_List[[#This Row],[FE Allowed]],LTM_List[],4,FALSE),"")</f>
        <v>D</v>
      </c>
      <c r="R233" s="226">
        <f>IFERROR(VLOOKUP(BillDetail_List[[#This Row],[Part ID]],Funding_List[],3,FALSE),"")</f>
        <v>0.2</v>
      </c>
      <c r="S233" s="227">
        <f>IFERROR(BillDetail_List[[#This Row],[Time Claimed]]*BillDetail_List[[#This Row],[FE Rate Claimed]],"")</f>
        <v>13.3</v>
      </c>
      <c r="T233" s="228">
        <f>IFERROR(BillDetail_List[[#This Row],[Time Allowed]]*BillDetail_List[[#This Row],[FE Rate Allowed]],"")</f>
        <v>13.3</v>
      </c>
      <c r="U233" s="229"/>
      <c r="V233" s="228">
        <f>BillDetail_List[[#This Row],[Disbs Claimed]]</f>
        <v>0</v>
      </c>
      <c r="W233" s="227">
        <f>IFERROR((BillDetail_List[[#This Row],[Profit Costs Claimed]]+BillDetail_List[[#This Row],[Disbs Claimed]])*BillDetail_List[[#This Row],[VAT Rate]],"")</f>
        <v>2.66</v>
      </c>
      <c r="X233" s="228">
        <f>IFERROR(IF(_xlfn.ISFORMULA(W233),(BillDetail_List[[#This Row],[Profit Costs Allowed]]+BillDetail_List[[#This Row],[Disbs Allowed]])*BillDetail_List[[#This Row],[VAT Rate]],W233),"")</f>
        <v>2.66</v>
      </c>
      <c r="Y233" s="224"/>
      <c r="Z233" s="221" t="str">
        <f>IFERROR(VLOOKUP(BillDetail_List[[#This Row],[Finding Code]],Findings_Table[],2,FALSE), " ")</f>
        <v xml:space="preserve"> </v>
      </c>
      <c r="AA233" s="221">
        <f>IFERROR(VLOOKUP(BillDetail_List[[#This Row],[Activity Code]],ActivityCodeList,4,FALSE), " ")</f>
        <v>9</v>
      </c>
    </row>
    <row r="234" spans="1:27" x14ac:dyDescent="0.2">
      <c r="A234" s="219">
        <v>233</v>
      </c>
      <c r="B234" s="219" t="s">
        <v>216</v>
      </c>
      <c r="C234" s="220"/>
      <c r="D234" s="219" t="s">
        <v>434</v>
      </c>
      <c r="E234" s="219" t="s">
        <v>219</v>
      </c>
      <c r="F234" s="219" t="s">
        <v>124</v>
      </c>
      <c r="G234" s="221" t="str">
        <f>IFERROR(VLOOKUP(BillDetail_List[[#This Row],[Activity Code]],ActivityCodeList,2,FALSE), "")</f>
        <v>Telephone Calls</v>
      </c>
      <c r="H234" s="219"/>
      <c r="I234" s="221" t="str">
        <f>IFERROR(VLOOKUP(BillDetail_List[[#This Row],[Expense Code]],ExpenseCodeList,2,FALSE), "")</f>
        <v/>
      </c>
      <c r="J234" s="222">
        <v>0.5</v>
      </c>
      <c r="K234" s="223">
        <f>BillDetail_List[[#This Row],[Time Claimed]]</f>
        <v>0.5</v>
      </c>
      <c r="L234" s="219" t="s">
        <v>210</v>
      </c>
      <c r="M234" s="224" t="str">
        <f>BillDetail_List[[#This Row],[FE Claimed]]</f>
        <v>JKL2</v>
      </c>
      <c r="N234" s="225">
        <f>IFERROR(VLOOKUP(BillDetail_List[[#This Row],[FE Claimed]],LTM_List[],6,FALSE),0)</f>
        <v>133</v>
      </c>
      <c r="O234" s="225">
        <f>IFERROR(VLOOKUP(BillDetail_List[[#This Row],[FE Allowed]],LTM_List[],7,FALSE),0)</f>
        <v>133</v>
      </c>
      <c r="P234" s="221" t="str">
        <f>IFERROR(VLOOKUP(BillDetail_List[[#This Row],[FE Claimed]],LTM_List[],4,FALSE),"")</f>
        <v>D</v>
      </c>
      <c r="Q234" s="221" t="str">
        <f>IFERROR(VLOOKUP(BillDetail_List[[#This Row],[FE Allowed]],LTM_List[],4,FALSE),"")</f>
        <v>D</v>
      </c>
      <c r="R234" s="226">
        <f>IFERROR(VLOOKUP(BillDetail_List[[#This Row],[Part ID]],Funding_List[],3,FALSE),"")</f>
        <v>0.2</v>
      </c>
      <c r="S234" s="227">
        <f>IFERROR(BillDetail_List[[#This Row],[Time Claimed]]*BillDetail_List[[#This Row],[FE Rate Claimed]],"")</f>
        <v>66.5</v>
      </c>
      <c r="T234" s="228">
        <f>IFERROR(BillDetail_List[[#This Row],[Time Allowed]]*BillDetail_List[[#This Row],[FE Rate Allowed]],"")</f>
        <v>66.5</v>
      </c>
      <c r="U234" s="229"/>
      <c r="V234" s="228">
        <f>BillDetail_List[[#This Row],[Disbs Claimed]]</f>
        <v>0</v>
      </c>
      <c r="W234" s="227">
        <f>IFERROR((BillDetail_List[[#This Row],[Profit Costs Claimed]]+BillDetail_List[[#This Row],[Disbs Claimed]])*BillDetail_List[[#This Row],[VAT Rate]],"")</f>
        <v>13.3</v>
      </c>
      <c r="X234" s="228">
        <f>IFERROR(IF(_xlfn.ISFORMULA(W234),(BillDetail_List[[#This Row],[Profit Costs Allowed]]+BillDetail_List[[#This Row],[Disbs Allowed]])*BillDetail_List[[#This Row],[VAT Rate]],W234),"")</f>
        <v>13.3</v>
      </c>
      <c r="Y234" s="224"/>
      <c r="Z234" s="221" t="str">
        <f>IFERROR(VLOOKUP(BillDetail_List[[#This Row],[Finding Code]],Findings_Table[],2,FALSE), " ")</f>
        <v xml:space="preserve"> </v>
      </c>
      <c r="AA234" s="221">
        <f>IFERROR(VLOOKUP(BillDetail_List[[#This Row],[Activity Code]],ActivityCodeList,4,FALSE), " ")</f>
        <v>3</v>
      </c>
    </row>
    <row r="235" spans="1:27" x14ac:dyDescent="0.2">
      <c r="A235" s="219">
        <v>234</v>
      </c>
      <c r="B235" s="219" t="s">
        <v>216</v>
      </c>
      <c r="C235" s="220"/>
      <c r="D235" s="219" t="s">
        <v>323</v>
      </c>
      <c r="E235" s="219" t="s">
        <v>219</v>
      </c>
      <c r="F235" s="219" t="s">
        <v>124</v>
      </c>
      <c r="G235" s="221" t="str">
        <f>IFERROR(VLOOKUP(BillDetail_List[[#This Row],[Activity Code]],ActivityCodeList,2,FALSE), "")</f>
        <v>Telephone Calls</v>
      </c>
      <c r="H235" s="219"/>
      <c r="I235" s="221" t="str">
        <f>IFERROR(VLOOKUP(BillDetail_List[[#This Row],[Expense Code]],ExpenseCodeList,2,FALSE), "")</f>
        <v/>
      </c>
      <c r="J235" s="222">
        <v>0.4</v>
      </c>
      <c r="K235" s="223">
        <f>BillDetail_List[[#This Row],[Time Claimed]]</f>
        <v>0.4</v>
      </c>
      <c r="L235" s="219" t="s">
        <v>200</v>
      </c>
      <c r="M235" s="224" t="str">
        <f>BillDetail_List[[#This Row],[FE Claimed]]</f>
        <v>ABC2</v>
      </c>
      <c r="N235" s="225">
        <f>IFERROR(VLOOKUP(BillDetail_List[[#This Row],[FE Claimed]],LTM_List[],6,FALSE),0)</f>
        <v>212</v>
      </c>
      <c r="O235" s="225">
        <f>IFERROR(VLOOKUP(BillDetail_List[[#This Row],[FE Allowed]],LTM_List[],7,FALSE),0)</f>
        <v>175</v>
      </c>
      <c r="P235" s="221" t="str">
        <f>IFERROR(VLOOKUP(BillDetail_List[[#This Row],[FE Claimed]],LTM_List[],4,FALSE),"")</f>
        <v>B</v>
      </c>
      <c r="Q235" s="221" t="str">
        <f>IFERROR(VLOOKUP(BillDetail_List[[#This Row],[FE Allowed]],LTM_List[],4,FALSE),"")</f>
        <v>B</v>
      </c>
      <c r="R235" s="226">
        <f>IFERROR(VLOOKUP(BillDetail_List[[#This Row],[Part ID]],Funding_List[],3,FALSE),"")</f>
        <v>0.2</v>
      </c>
      <c r="S235" s="227">
        <f>IFERROR(BillDetail_List[[#This Row],[Time Claimed]]*BillDetail_List[[#This Row],[FE Rate Claimed]],"")</f>
        <v>84.800000000000011</v>
      </c>
      <c r="T235" s="228">
        <f>IFERROR(BillDetail_List[[#This Row],[Time Allowed]]*BillDetail_List[[#This Row],[FE Rate Allowed]],"")</f>
        <v>70</v>
      </c>
      <c r="U235" s="229"/>
      <c r="V235" s="228">
        <f>BillDetail_List[[#This Row],[Disbs Claimed]]</f>
        <v>0</v>
      </c>
      <c r="W235" s="227">
        <f>IFERROR((BillDetail_List[[#This Row],[Profit Costs Claimed]]+BillDetail_List[[#This Row],[Disbs Claimed]])*BillDetail_List[[#This Row],[VAT Rate]],"")</f>
        <v>16.960000000000004</v>
      </c>
      <c r="X235" s="228">
        <f>IFERROR(IF(_xlfn.ISFORMULA(W235),(BillDetail_List[[#This Row],[Profit Costs Allowed]]+BillDetail_List[[#This Row],[Disbs Allowed]])*BillDetail_List[[#This Row],[VAT Rate]],W235),"")</f>
        <v>14</v>
      </c>
      <c r="Y235" s="224"/>
      <c r="Z235" s="221" t="str">
        <f>IFERROR(VLOOKUP(BillDetail_List[[#This Row],[Finding Code]],Findings_Table[],2,FALSE), " ")</f>
        <v xml:space="preserve"> </v>
      </c>
      <c r="AA235" s="221">
        <f>IFERROR(VLOOKUP(BillDetail_List[[#This Row],[Activity Code]],ActivityCodeList,4,FALSE), " ")</f>
        <v>3</v>
      </c>
    </row>
    <row r="236" spans="1:27" x14ac:dyDescent="0.2">
      <c r="A236" s="219">
        <v>235</v>
      </c>
      <c r="B236" s="219" t="s">
        <v>216</v>
      </c>
      <c r="C236" s="220"/>
      <c r="D236" s="219" t="s">
        <v>323</v>
      </c>
      <c r="E236" s="219" t="s">
        <v>219</v>
      </c>
      <c r="F236" s="219" t="s">
        <v>124</v>
      </c>
      <c r="G236" s="221" t="str">
        <f>IFERROR(VLOOKUP(BillDetail_List[[#This Row],[Activity Code]],ActivityCodeList,2,FALSE), "")</f>
        <v>Telephone Calls</v>
      </c>
      <c r="H236" s="219"/>
      <c r="I236" s="221" t="str">
        <f>IFERROR(VLOOKUP(BillDetail_List[[#This Row],[Expense Code]],ExpenseCodeList,2,FALSE), "")</f>
        <v/>
      </c>
      <c r="J236" s="222">
        <v>0.4</v>
      </c>
      <c r="K236" s="223">
        <f>BillDetail_List[[#This Row],[Time Claimed]]</f>
        <v>0.4</v>
      </c>
      <c r="L236" s="219" t="s">
        <v>205</v>
      </c>
      <c r="M236" s="224" t="str">
        <f>BillDetail_List[[#This Row],[FE Claimed]]</f>
        <v>DEF2</v>
      </c>
      <c r="N236" s="225">
        <f>IFERROR(VLOOKUP(BillDetail_List[[#This Row],[FE Claimed]],LTM_List[],6,FALSE),0)</f>
        <v>175</v>
      </c>
      <c r="O236" s="225">
        <f>IFERROR(VLOOKUP(BillDetail_List[[#This Row],[FE Allowed]],LTM_List[],7,FALSE),0)</f>
        <v>175</v>
      </c>
      <c r="P236" s="221" t="str">
        <f>IFERROR(VLOOKUP(BillDetail_List[[#This Row],[FE Claimed]],LTM_List[],4,FALSE),"")</f>
        <v>C</v>
      </c>
      <c r="Q236" s="221" t="str">
        <f>IFERROR(VLOOKUP(BillDetail_List[[#This Row],[FE Allowed]],LTM_List[],4,FALSE),"")</f>
        <v>C</v>
      </c>
      <c r="R236" s="226">
        <f>IFERROR(VLOOKUP(BillDetail_List[[#This Row],[Part ID]],Funding_List[],3,FALSE),"")</f>
        <v>0.2</v>
      </c>
      <c r="S236" s="227">
        <f>IFERROR(BillDetail_List[[#This Row],[Time Claimed]]*BillDetail_List[[#This Row],[FE Rate Claimed]],"")</f>
        <v>70</v>
      </c>
      <c r="T236" s="228">
        <f>IFERROR(BillDetail_List[[#This Row],[Time Allowed]]*BillDetail_List[[#This Row],[FE Rate Allowed]],"")</f>
        <v>70</v>
      </c>
      <c r="U236" s="229"/>
      <c r="V236" s="228">
        <f>BillDetail_List[[#This Row],[Disbs Claimed]]</f>
        <v>0</v>
      </c>
      <c r="W236" s="227">
        <f>IFERROR((BillDetail_List[[#This Row],[Profit Costs Claimed]]+BillDetail_List[[#This Row],[Disbs Claimed]])*BillDetail_List[[#This Row],[VAT Rate]],"")</f>
        <v>14</v>
      </c>
      <c r="X236" s="228">
        <f>IFERROR(IF(_xlfn.ISFORMULA(W236),(BillDetail_List[[#This Row],[Profit Costs Allowed]]+BillDetail_List[[#This Row],[Disbs Allowed]])*BillDetail_List[[#This Row],[VAT Rate]],W236),"")</f>
        <v>14</v>
      </c>
      <c r="Y236" s="224"/>
      <c r="Z236" s="221" t="str">
        <f>IFERROR(VLOOKUP(BillDetail_List[[#This Row],[Finding Code]],Findings_Table[],2,FALSE), " ")</f>
        <v xml:space="preserve"> </v>
      </c>
      <c r="AA236" s="221">
        <f>IFERROR(VLOOKUP(BillDetail_List[[#This Row],[Activity Code]],ActivityCodeList,4,FALSE), " ")</f>
        <v>3</v>
      </c>
    </row>
    <row r="237" spans="1:27" x14ac:dyDescent="0.2">
      <c r="A237" s="219">
        <v>236</v>
      </c>
      <c r="B237" s="219" t="s">
        <v>216</v>
      </c>
      <c r="C237" s="220"/>
      <c r="D237" s="219" t="s">
        <v>323</v>
      </c>
      <c r="E237" s="219" t="s">
        <v>219</v>
      </c>
      <c r="F237" s="219" t="s">
        <v>124</v>
      </c>
      <c r="G237" s="221" t="str">
        <f>IFERROR(VLOOKUP(BillDetail_List[[#This Row],[Activity Code]],ActivityCodeList,2,FALSE), "")</f>
        <v>Telephone Calls</v>
      </c>
      <c r="H237" s="219"/>
      <c r="I237" s="221" t="str">
        <f>IFERROR(VLOOKUP(BillDetail_List[[#This Row],[Expense Code]],ExpenseCodeList,2,FALSE), "")</f>
        <v/>
      </c>
      <c r="J237" s="222">
        <v>0.4</v>
      </c>
      <c r="K237" s="223">
        <f>BillDetail_List[[#This Row],[Time Claimed]]</f>
        <v>0.4</v>
      </c>
      <c r="L237" s="219" t="s">
        <v>194</v>
      </c>
      <c r="M237" s="224" t="str">
        <f>BillDetail_List[[#This Row],[FE Claimed]]</f>
        <v>GHI2</v>
      </c>
      <c r="N237" s="225">
        <f>IFERROR(VLOOKUP(BillDetail_List[[#This Row],[FE Claimed]],LTM_List[],6,FALSE),0)</f>
        <v>260</v>
      </c>
      <c r="O237" s="225">
        <f>IFERROR(VLOOKUP(BillDetail_List[[#This Row],[FE Allowed]],LTM_List[],7,FALSE),0)</f>
        <v>260</v>
      </c>
      <c r="P237" s="221" t="str">
        <f>IFERROR(VLOOKUP(BillDetail_List[[#This Row],[FE Claimed]],LTM_List[],4,FALSE),"")</f>
        <v>A</v>
      </c>
      <c r="Q237" s="221" t="str">
        <f>IFERROR(VLOOKUP(BillDetail_List[[#This Row],[FE Allowed]],LTM_List[],4,FALSE),"")</f>
        <v>A</v>
      </c>
      <c r="R237" s="226">
        <f>IFERROR(VLOOKUP(BillDetail_List[[#This Row],[Part ID]],Funding_List[],3,FALSE),"")</f>
        <v>0.2</v>
      </c>
      <c r="S237" s="227">
        <f>IFERROR(BillDetail_List[[#This Row],[Time Claimed]]*BillDetail_List[[#This Row],[FE Rate Claimed]],"")</f>
        <v>104</v>
      </c>
      <c r="T237" s="228">
        <f>IFERROR(BillDetail_List[[#This Row],[Time Allowed]]*BillDetail_List[[#This Row],[FE Rate Allowed]],"")</f>
        <v>104</v>
      </c>
      <c r="U237" s="229"/>
      <c r="V237" s="228">
        <f>BillDetail_List[[#This Row],[Disbs Claimed]]</f>
        <v>0</v>
      </c>
      <c r="W237" s="227">
        <f>IFERROR((BillDetail_List[[#This Row],[Profit Costs Claimed]]+BillDetail_List[[#This Row],[Disbs Claimed]])*BillDetail_List[[#This Row],[VAT Rate]],"")</f>
        <v>20.8</v>
      </c>
      <c r="X237" s="228">
        <f>IFERROR(IF(_xlfn.ISFORMULA(W237),(BillDetail_List[[#This Row],[Profit Costs Allowed]]+BillDetail_List[[#This Row],[Disbs Allowed]])*BillDetail_List[[#This Row],[VAT Rate]],W237),"")</f>
        <v>20.8</v>
      </c>
      <c r="Y237" s="224"/>
      <c r="Z237" s="221" t="str">
        <f>IFERROR(VLOOKUP(BillDetail_List[[#This Row],[Finding Code]],Findings_Table[],2,FALSE), " ")</f>
        <v xml:space="preserve"> </v>
      </c>
      <c r="AA237" s="221">
        <f>IFERROR(VLOOKUP(BillDetail_List[[#This Row],[Activity Code]],ActivityCodeList,4,FALSE), " ")</f>
        <v>3</v>
      </c>
    </row>
    <row r="238" spans="1:27" x14ac:dyDescent="0.2">
      <c r="A238" s="219">
        <v>237</v>
      </c>
      <c r="B238" s="219" t="s">
        <v>216</v>
      </c>
      <c r="C238" s="220"/>
      <c r="D238" s="219" t="s">
        <v>311</v>
      </c>
      <c r="E238" s="219" t="s">
        <v>219</v>
      </c>
      <c r="F238" s="219" t="s">
        <v>126</v>
      </c>
      <c r="G238" s="221" t="str">
        <f>IFERROR(VLOOKUP(BillDetail_List[[#This Row],[Activity Code]],ActivityCodeList,2,FALSE), "")</f>
        <v>Letters/Emails Out</v>
      </c>
      <c r="H238" s="219"/>
      <c r="I238" s="221" t="str">
        <f>IFERROR(VLOOKUP(BillDetail_List[[#This Row],[Expense Code]],ExpenseCodeList,2,FALSE), "")</f>
        <v/>
      </c>
      <c r="J238" s="222">
        <v>0.4</v>
      </c>
      <c r="K238" s="223">
        <f>BillDetail_List[[#This Row],[Time Claimed]]</f>
        <v>0.4</v>
      </c>
      <c r="L238" s="219" t="s">
        <v>210</v>
      </c>
      <c r="M238" s="224" t="str">
        <f>BillDetail_List[[#This Row],[FE Claimed]]</f>
        <v>JKL2</v>
      </c>
      <c r="N238" s="225">
        <f>IFERROR(VLOOKUP(BillDetail_List[[#This Row],[FE Claimed]],LTM_List[],6,FALSE),0)</f>
        <v>133</v>
      </c>
      <c r="O238" s="225">
        <f>IFERROR(VLOOKUP(BillDetail_List[[#This Row],[FE Allowed]],LTM_List[],7,FALSE),0)</f>
        <v>133</v>
      </c>
      <c r="P238" s="221" t="str">
        <f>IFERROR(VLOOKUP(BillDetail_List[[#This Row],[FE Claimed]],LTM_List[],4,FALSE),"")</f>
        <v>D</v>
      </c>
      <c r="Q238" s="221" t="str">
        <f>IFERROR(VLOOKUP(BillDetail_List[[#This Row],[FE Allowed]],LTM_List[],4,FALSE),"")</f>
        <v>D</v>
      </c>
      <c r="R238" s="226">
        <f>IFERROR(VLOOKUP(BillDetail_List[[#This Row],[Part ID]],Funding_List[],3,FALSE),"")</f>
        <v>0.2</v>
      </c>
      <c r="S238" s="227">
        <f>IFERROR(BillDetail_List[[#This Row],[Time Claimed]]*BillDetail_List[[#This Row],[FE Rate Claimed]],"")</f>
        <v>53.2</v>
      </c>
      <c r="T238" s="228">
        <f>IFERROR(BillDetail_List[[#This Row],[Time Allowed]]*BillDetail_List[[#This Row],[FE Rate Allowed]],"")</f>
        <v>53.2</v>
      </c>
      <c r="U238" s="229"/>
      <c r="V238" s="228">
        <f>BillDetail_List[[#This Row],[Disbs Claimed]]</f>
        <v>0</v>
      </c>
      <c r="W238" s="227">
        <f>IFERROR((BillDetail_List[[#This Row],[Profit Costs Claimed]]+BillDetail_List[[#This Row],[Disbs Claimed]])*BillDetail_List[[#This Row],[VAT Rate]],"")</f>
        <v>10.64</v>
      </c>
      <c r="X238" s="228">
        <f>IFERROR(IF(_xlfn.ISFORMULA(W238),(BillDetail_List[[#This Row],[Profit Costs Allowed]]+BillDetail_List[[#This Row],[Disbs Allowed]])*BillDetail_List[[#This Row],[VAT Rate]],W238),"")</f>
        <v>10.64</v>
      </c>
      <c r="Y238" s="224"/>
      <c r="Z238" s="221" t="str">
        <f>IFERROR(VLOOKUP(BillDetail_List[[#This Row],[Finding Code]],Findings_Table[],2,FALSE), " ")</f>
        <v xml:space="preserve"> </v>
      </c>
      <c r="AA238" s="221">
        <f>IFERROR(VLOOKUP(BillDetail_List[[#This Row],[Activity Code]],ActivityCodeList,4,FALSE), " ")</f>
        <v>5</v>
      </c>
    </row>
    <row r="239" spans="1:27" x14ac:dyDescent="0.2">
      <c r="A239" s="219">
        <v>238</v>
      </c>
      <c r="B239" s="219" t="s">
        <v>216</v>
      </c>
      <c r="C239" s="220"/>
      <c r="D239" s="219" t="s">
        <v>315</v>
      </c>
      <c r="E239" s="219" t="s">
        <v>219</v>
      </c>
      <c r="F239" s="219" t="s">
        <v>126</v>
      </c>
      <c r="G239" s="221" t="str">
        <f>IFERROR(VLOOKUP(BillDetail_List[[#This Row],[Activity Code]],ActivityCodeList,2,FALSE), "")</f>
        <v>Letters/Emails Out</v>
      </c>
      <c r="H239" s="219"/>
      <c r="I239" s="221" t="str">
        <f>IFERROR(VLOOKUP(BillDetail_List[[#This Row],[Expense Code]],ExpenseCodeList,2,FALSE), "")</f>
        <v/>
      </c>
      <c r="J239" s="222">
        <v>0.3</v>
      </c>
      <c r="K239" s="223">
        <f>BillDetail_List[[#This Row],[Time Claimed]]</f>
        <v>0.3</v>
      </c>
      <c r="L239" s="219" t="s">
        <v>200</v>
      </c>
      <c r="M239" s="224" t="str">
        <f>BillDetail_List[[#This Row],[FE Claimed]]</f>
        <v>ABC2</v>
      </c>
      <c r="N239" s="225">
        <f>IFERROR(VLOOKUP(BillDetail_List[[#This Row],[FE Claimed]],LTM_List[],6,FALSE),0)</f>
        <v>212</v>
      </c>
      <c r="O239" s="225">
        <f>IFERROR(VLOOKUP(BillDetail_List[[#This Row],[FE Allowed]],LTM_List[],7,FALSE),0)</f>
        <v>175</v>
      </c>
      <c r="P239" s="221" t="str">
        <f>IFERROR(VLOOKUP(BillDetail_List[[#This Row],[FE Claimed]],LTM_List[],4,FALSE),"")</f>
        <v>B</v>
      </c>
      <c r="Q239" s="221" t="str">
        <f>IFERROR(VLOOKUP(BillDetail_List[[#This Row],[FE Allowed]],LTM_List[],4,FALSE),"")</f>
        <v>B</v>
      </c>
      <c r="R239" s="226">
        <f>IFERROR(VLOOKUP(BillDetail_List[[#This Row],[Part ID]],Funding_List[],3,FALSE),"")</f>
        <v>0.2</v>
      </c>
      <c r="S239" s="227">
        <f>IFERROR(BillDetail_List[[#This Row],[Time Claimed]]*BillDetail_List[[#This Row],[FE Rate Claimed]],"")</f>
        <v>63.599999999999994</v>
      </c>
      <c r="T239" s="228">
        <f>IFERROR(BillDetail_List[[#This Row],[Time Allowed]]*BillDetail_List[[#This Row],[FE Rate Allowed]],"")</f>
        <v>52.5</v>
      </c>
      <c r="U239" s="229"/>
      <c r="V239" s="228">
        <f>BillDetail_List[[#This Row],[Disbs Claimed]]</f>
        <v>0</v>
      </c>
      <c r="W239" s="227">
        <f>IFERROR((BillDetail_List[[#This Row],[Profit Costs Claimed]]+BillDetail_List[[#This Row],[Disbs Claimed]])*BillDetail_List[[#This Row],[VAT Rate]],"")</f>
        <v>12.719999999999999</v>
      </c>
      <c r="X239" s="228">
        <f>IFERROR(IF(_xlfn.ISFORMULA(W239),(BillDetail_List[[#This Row],[Profit Costs Allowed]]+BillDetail_List[[#This Row],[Disbs Allowed]])*BillDetail_List[[#This Row],[VAT Rate]],W239),"")</f>
        <v>10.5</v>
      </c>
      <c r="Y239" s="224"/>
      <c r="Z239" s="221" t="str">
        <f>IFERROR(VLOOKUP(BillDetail_List[[#This Row],[Finding Code]],Findings_Table[],2,FALSE), " ")</f>
        <v xml:space="preserve"> </v>
      </c>
      <c r="AA239" s="221">
        <f>IFERROR(VLOOKUP(BillDetail_List[[#This Row],[Activity Code]],ActivityCodeList,4,FALSE), " ")</f>
        <v>5</v>
      </c>
    </row>
    <row r="240" spans="1:27" x14ac:dyDescent="0.2">
      <c r="A240" s="219">
        <v>239</v>
      </c>
      <c r="B240" s="219" t="s">
        <v>216</v>
      </c>
      <c r="C240" s="220"/>
      <c r="D240" s="219" t="s">
        <v>299</v>
      </c>
      <c r="E240" s="219" t="s">
        <v>219</v>
      </c>
      <c r="F240" s="219" t="s">
        <v>126</v>
      </c>
      <c r="G240" s="221" t="str">
        <f>IFERROR(VLOOKUP(BillDetail_List[[#This Row],[Activity Code]],ActivityCodeList,2,FALSE), "")</f>
        <v>Letters/Emails Out</v>
      </c>
      <c r="H240" s="219"/>
      <c r="I240" s="221" t="str">
        <f>IFERROR(VLOOKUP(BillDetail_List[[#This Row],[Expense Code]],ExpenseCodeList,2,FALSE), "")</f>
        <v/>
      </c>
      <c r="J240" s="222">
        <v>0.5</v>
      </c>
      <c r="K240" s="223">
        <f>BillDetail_List[[#This Row],[Time Claimed]]</f>
        <v>0.5</v>
      </c>
      <c r="L240" s="219" t="s">
        <v>205</v>
      </c>
      <c r="M240" s="224" t="str">
        <f>BillDetail_List[[#This Row],[FE Claimed]]</f>
        <v>DEF2</v>
      </c>
      <c r="N240" s="225">
        <f>IFERROR(VLOOKUP(BillDetail_List[[#This Row],[FE Claimed]],LTM_List[],6,FALSE),0)</f>
        <v>175</v>
      </c>
      <c r="O240" s="225">
        <f>IFERROR(VLOOKUP(BillDetail_List[[#This Row],[FE Allowed]],LTM_List[],7,FALSE),0)</f>
        <v>175</v>
      </c>
      <c r="P240" s="221" t="str">
        <f>IFERROR(VLOOKUP(BillDetail_List[[#This Row],[FE Claimed]],LTM_List[],4,FALSE),"")</f>
        <v>C</v>
      </c>
      <c r="Q240" s="221" t="str">
        <f>IFERROR(VLOOKUP(BillDetail_List[[#This Row],[FE Allowed]],LTM_List[],4,FALSE),"")</f>
        <v>C</v>
      </c>
      <c r="R240" s="226">
        <f>IFERROR(VLOOKUP(BillDetail_List[[#This Row],[Part ID]],Funding_List[],3,FALSE),"")</f>
        <v>0.2</v>
      </c>
      <c r="S240" s="227">
        <f>IFERROR(BillDetail_List[[#This Row],[Time Claimed]]*BillDetail_List[[#This Row],[FE Rate Claimed]],"")</f>
        <v>87.5</v>
      </c>
      <c r="T240" s="228">
        <f>IFERROR(BillDetail_List[[#This Row],[Time Allowed]]*BillDetail_List[[#This Row],[FE Rate Allowed]],"")</f>
        <v>87.5</v>
      </c>
      <c r="U240" s="229"/>
      <c r="V240" s="228">
        <f>BillDetail_List[[#This Row],[Disbs Claimed]]</f>
        <v>0</v>
      </c>
      <c r="W240" s="227">
        <f>IFERROR((BillDetail_List[[#This Row],[Profit Costs Claimed]]+BillDetail_List[[#This Row],[Disbs Claimed]])*BillDetail_List[[#This Row],[VAT Rate]],"")</f>
        <v>17.5</v>
      </c>
      <c r="X240" s="228">
        <f>IFERROR(IF(_xlfn.ISFORMULA(W240),(BillDetail_List[[#This Row],[Profit Costs Allowed]]+BillDetail_List[[#This Row],[Disbs Allowed]])*BillDetail_List[[#This Row],[VAT Rate]],W240),"")</f>
        <v>17.5</v>
      </c>
      <c r="Y240" s="224"/>
      <c r="Z240" s="221" t="str">
        <f>IFERROR(VLOOKUP(BillDetail_List[[#This Row],[Finding Code]],Findings_Table[],2,FALSE), " ")</f>
        <v xml:space="preserve"> </v>
      </c>
      <c r="AA240" s="221">
        <f>IFERROR(VLOOKUP(BillDetail_List[[#This Row],[Activity Code]],ActivityCodeList,4,FALSE), " ")</f>
        <v>5</v>
      </c>
    </row>
    <row r="241" spans="1:27" x14ac:dyDescent="0.2">
      <c r="A241" s="219">
        <v>240</v>
      </c>
      <c r="B241" s="219" t="s">
        <v>216</v>
      </c>
      <c r="C241" s="220"/>
      <c r="D241" s="219" t="s">
        <v>315</v>
      </c>
      <c r="E241" s="219" t="s">
        <v>219</v>
      </c>
      <c r="F241" s="219" t="s">
        <v>126</v>
      </c>
      <c r="G241" s="221" t="str">
        <f>IFERROR(VLOOKUP(BillDetail_List[[#This Row],[Activity Code]],ActivityCodeList,2,FALSE), "")</f>
        <v>Letters/Emails Out</v>
      </c>
      <c r="H241" s="219"/>
      <c r="I241" s="221" t="str">
        <f>IFERROR(VLOOKUP(BillDetail_List[[#This Row],[Expense Code]],ExpenseCodeList,2,FALSE), "")</f>
        <v/>
      </c>
      <c r="J241" s="222">
        <v>0.3</v>
      </c>
      <c r="K241" s="223">
        <f>BillDetail_List[[#This Row],[Time Claimed]]</f>
        <v>0.3</v>
      </c>
      <c r="L241" s="219" t="s">
        <v>194</v>
      </c>
      <c r="M241" s="224" t="str">
        <f>BillDetail_List[[#This Row],[FE Claimed]]</f>
        <v>GHI2</v>
      </c>
      <c r="N241" s="225">
        <f>IFERROR(VLOOKUP(BillDetail_List[[#This Row],[FE Claimed]],LTM_List[],6,FALSE),0)</f>
        <v>260</v>
      </c>
      <c r="O241" s="225">
        <f>IFERROR(VLOOKUP(BillDetail_List[[#This Row],[FE Allowed]],LTM_List[],7,FALSE),0)</f>
        <v>260</v>
      </c>
      <c r="P241" s="221" t="str">
        <f>IFERROR(VLOOKUP(BillDetail_List[[#This Row],[FE Claimed]],LTM_List[],4,FALSE),"")</f>
        <v>A</v>
      </c>
      <c r="Q241" s="221" t="str">
        <f>IFERROR(VLOOKUP(BillDetail_List[[#This Row],[FE Allowed]],LTM_List[],4,FALSE),"")</f>
        <v>A</v>
      </c>
      <c r="R241" s="226">
        <f>IFERROR(VLOOKUP(BillDetail_List[[#This Row],[Part ID]],Funding_List[],3,FALSE),"")</f>
        <v>0.2</v>
      </c>
      <c r="S241" s="227">
        <f>IFERROR(BillDetail_List[[#This Row],[Time Claimed]]*BillDetail_List[[#This Row],[FE Rate Claimed]],"")</f>
        <v>78</v>
      </c>
      <c r="T241" s="228">
        <f>IFERROR(BillDetail_List[[#This Row],[Time Allowed]]*BillDetail_List[[#This Row],[FE Rate Allowed]],"")</f>
        <v>78</v>
      </c>
      <c r="U241" s="229"/>
      <c r="V241" s="228">
        <f>BillDetail_List[[#This Row],[Disbs Claimed]]</f>
        <v>0</v>
      </c>
      <c r="W241" s="227">
        <f>IFERROR((BillDetail_List[[#This Row],[Profit Costs Claimed]]+BillDetail_List[[#This Row],[Disbs Claimed]])*BillDetail_List[[#This Row],[VAT Rate]],"")</f>
        <v>15.600000000000001</v>
      </c>
      <c r="X241" s="228">
        <f>IFERROR(IF(_xlfn.ISFORMULA(W241),(BillDetail_List[[#This Row],[Profit Costs Allowed]]+BillDetail_List[[#This Row],[Disbs Allowed]])*BillDetail_List[[#This Row],[VAT Rate]],W241),"")</f>
        <v>15.600000000000001</v>
      </c>
      <c r="Y241" s="224"/>
      <c r="Z241" s="221" t="str">
        <f>IFERROR(VLOOKUP(BillDetail_List[[#This Row],[Finding Code]],Findings_Table[],2,FALSE), " ")</f>
        <v xml:space="preserve"> </v>
      </c>
      <c r="AA241" s="221">
        <f>IFERROR(VLOOKUP(BillDetail_List[[#This Row],[Activity Code]],ActivityCodeList,4,FALSE), " ")</f>
        <v>5</v>
      </c>
    </row>
    <row r="242" spans="1:27" x14ac:dyDescent="0.2">
      <c r="A242" s="219">
        <v>241</v>
      </c>
      <c r="B242" s="219" t="s">
        <v>216</v>
      </c>
      <c r="C242" s="220"/>
      <c r="D242" s="219" t="s">
        <v>435</v>
      </c>
      <c r="E242" s="219" t="s">
        <v>304</v>
      </c>
      <c r="F242" s="219" t="s">
        <v>126</v>
      </c>
      <c r="G242" s="221" t="str">
        <f>IFERROR(VLOOKUP(BillDetail_List[[#This Row],[Activity Code]],ActivityCodeList,2,FALSE), "")</f>
        <v>Letters/Emails Out</v>
      </c>
      <c r="H242" s="219"/>
      <c r="I242" s="221" t="str">
        <f>IFERROR(VLOOKUP(BillDetail_List[[#This Row],[Expense Code]],ExpenseCodeList,2,FALSE), "")</f>
        <v/>
      </c>
      <c r="J242" s="222">
        <v>0.7</v>
      </c>
      <c r="K242" s="223">
        <f>BillDetail_List[[#This Row],[Time Claimed]]</f>
        <v>0.7</v>
      </c>
      <c r="L242" s="219" t="s">
        <v>210</v>
      </c>
      <c r="M242" s="224" t="str">
        <f>BillDetail_List[[#This Row],[FE Claimed]]</f>
        <v>JKL2</v>
      </c>
      <c r="N242" s="225">
        <f>IFERROR(VLOOKUP(BillDetail_List[[#This Row],[FE Claimed]],LTM_List[],6,FALSE),0)</f>
        <v>133</v>
      </c>
      <c r="O242" s="225">
        <f>IFERROR(VLOOKUP(BillDetail_List[[#This Row],[FE Allowed]],LTM_List[],7,FALSE),0)</f>
        <v>133</v>
      </c>
      <c r="P242" s="221" t="str">
        <f>IFERROR(VLOOKUP(BillDetail_List[[#This Row],[FE Claimed]],LTM_List[],4,FALSE),"")</f>
        <v>D</v>
      </c>
      <c r="Q242" s="221" t="str">
        <f>IFERROR(VLOOKUP(BillDetail_List[[#This Row],[FE Allowed]],LTM_List[],4,FALSE),"")</f>
        <v>D</v>
      </c>
      <c r="R242" s="226">
        <f>IFERROR(VLOOKUP(BillDetail_List[[#This Row],[Part ID]],Funding_List[],3,FALSE),"")</f>
        <v>0.2</v>
      </c>
      <c r="S242" s="227">
        <f>IFERROR(BillDetail_List[[#This Row],[Time Claimed]]*BillDetail_List[[#This Row],[FE Rate Claimed]],"")</f>
        <v>93.1</v>
      </c>
      <c r="T242" s="228">
        <f>IFERROR(BillDetail_List[[#This Row],[Time Allowed]]*BillDetail_List[[#This Row],[FE Rate Allowed]],"")</f>
        <v>93.1</v>
      </c>
      <c r="U242" s="229"/>
      <c r="V242" s="228">
        <f>BillDetail_List[[#This Row],[Disbs Claimed]]</f>
        <v>0</v>
      </c>
      <c r="W242" s="227">
        <f>IFERROR((BillDetail_List[[#This Row],[Profit Costs Claimed]]+BillDetail_List[[#This Row],[Disbs Claimed]])*BillDetail_List[[#This Row],[VAT Rate]],"")</f>
        <v>18.62</v>
      </c>
      <c r="X242" s="228">
        <f>IFERROR(IF(_xlfn.ISFORMULA(W242),(BillDetail_List[[#This Row],[Profit Costs Allowed]]+BillDetail_List[[#This Row],[Disbs Allowed]])*BillDetail_List[[#This Row],[VAT Rate]],W242),"")</f>
        <v>18.62</v>
      </c>
      <c r="Y242" s="224"/>
      <c r="Z242" s="221" t="str">
        <f>IFERROR(VLOOKUP(BillDetail_List[[#This Row],[Finding Code]],Findings_Table[],2,FALSE), " ")</f>
        <v xml:space="preserve"> </v>
      </c>
      <c r="AA242" s="221">
        <f>IFERROR(VLOOKUP(BillDetail_List[[#This Row],[Activity Code]],ActivityCodeList,4,FALSE), " ")</f>
        <v>5</v>
      </c>
    </row>
    <row r="243" spans="1:27" x14ac:dyDescent="0.2">
      <c r="A243" s="219">
        <v>242</v>
      </c>
      <c r="B243" s="219" t="s">
        <v>216</v>
      </c>
      <c r="C243" s="220"/>
      <c r="D243" s="219" t="s">
        <v>306</v>
      </c>
      <c r="E243" s="219" t="s">
        <v>222</v>
      </c>
      <c r="F243" s="219" t="s">
        <v>126</v>
      </c>
      <c r="G243" s="221" t="str">
        <f>IFERROR(VLOOKUP(BillDetail_List[[#This Row],[Activity Code]],ActivityCodeList,2,FALSE), "")</f>
        <v>Letters/Emails Out</v>
      </c>
      <c r="H243" s="219"/>
      <c r="I243" s="221" t="str">
        <f>IFERROR(VLOOKUP(BillDetail_List[[#This Row],[Expense Code]],ExpenseCodeList,2,FALSE), "")</f>
        <v/>
      </c>
      <c r="J243" s="222">
        <v>0.1</v>
      </c>
      <c r="K243" s="223">
        <f>BillDetail_List[[#This Row],[Time Claimed]]</f>
        <v>0.1</v>
      </c>
      <c r="L243" s="219" t="s">
        <v>210</v>
      </c>
      <c r="M243" s="224" t="str">
        <f>BillDetail_List[[#This Row],[FE Claimed]]</f>
        <v>JKL2</v>
      </c>
      <c r="N243" s="225">
        <f>IFERROR(VLOOKUP(BillDetail_List[[#This Row],[FE Claimed]],LTM_List[],6,FALSE),0)</f>
        <v>133</v>
      </c>
      <c r="O243" s="225">
        <f>IFERROR(VLOOKUP(BillDetail_List[[#This Row],[FE Allowed]],LTM_List[],7,FALSE),0)</f>
        <v>133</v>
      </c>
      <c r="P243" s="221" t="str">
        <f>IFERROR(VLOOKUP(BillDetail_List[[#This Row],[FE Claimed]],LTM_List[],4,FALSE),"")</f>
        <v>D</v>
      </c>
      <c r="Q243" s="221" t="str">
        <f>IFERROR(VLOOKUP(BillDetail_List[[#This Row],[FE Allowed]],LTM_List[],4,FALSE),"")</f>
        <v>D</v>
      </c>
      <c r="R243" s="226">
        <f>IFERROR(VLOOKUP(BillDetail_List[[#This Row],[Part ID]],Funding_List[],3,FALSE),"")</f>
        <v>0.2</v>
      </c>
      <c r="S243" s="227">
        <f>IFERROR(BillDetail_List[[#This Row],[Time Claimed]]*BillDetail_List[[#This Row],[FE Rate Claimed]],"")</f>
        <v>13.3</v>
      </c>
      <c r="T243" s="228">
        <f>IFERROR(BillDetail_List[[#This Row],[Time Allowed]]*BillDetail_List[[#This Row],[FE Rate Allowed]],"")</f>
        <v>13.3</v>
      </c>
      <c r="U243" s="229"/>
      <c r="V243" s="228">
        <f>BillDetail_List[[#This Row],[Disbs Claimed]]</f>
        <v>0</v>
      </c>
      <c r="W243" s="227">
        <f>IFERROR((BillDetail_List[[#This Row],[Profit Costs Claimed]]+BillDetail_List[[#This Row],[Disbs Claimed]])*BillDetail_List[[#This Row],[VAT Rate]],"")</f>
        <v>2.66</v>
      </c>
      <c r="X243" s="228">
        <f>IFERROR(IF(_xlfn.ISFORMULA(W243),(BillDetail_List[[#This Row],[Profit Costs Allowed]]+BillDetail_List[[#This Row],[Disbs Allowed]])*BillDetail_List[[#This Row],[VAT Rate]],W243),"")</f>
        <v>2.66</v>
      </c>
      <c r="Y243" s="224"/>
      <c r="Z243" s="221" t="str">
        <f>IFERROR(VLOOKUP(BillDetail_List[[#This Row],[Finding Code]],Findings_Table[],2,FALSE), " ")</f>
        <v xml:space="preserve"> </v>
      </c>
      <c r="AA243" s="221">
        <f>IFERROR(VLOOKUP(BillDetail_List[[#This Row],[Activity Code]],ActivityCodeList,4,FALSE), " ")</f>
        <v>5</v>
      </c>
    </row>
    <row r="244" spans="1:27" x14ac:dyDescent="0.2">
      <c r="A244" s="219">
        <v>243</v>
      </c>
      <c r="B244" s="219" t="s">
        <v>216</v>
      </c>
      <c r="C244" s="220"/>
      <c r="D244" s="219" t="s">
        <v>307</v>
      </c>
      <c r="E244" s="219" t="s">
        <v>309</v>
      </c>
      <c r="F244" s="219" t="s">
        <v>126</v>
      </c>
      <c r="G244" s="221" t="str">
        <f>IFERROR(VLOOKUP(BillDetail_List[[#This Row],[Activity Code]],ActivityCodeList,2,FALSE), "")</f>
        <v>Letters/Emails Out</v>
      </c>
      <c r="H244" s="219"/>
      <c r="I244" s="221" t="str">
        <f>IFERROR(VLOOKUP(BillDetail_List[[#This Row],[Expense Code]],ExpenseCodeList,2,FALSE), "")</f>
        <v/>
      </c>
      <c r="J244" s="222">
        <v>0.2</v>
      </c>
      <c r="K244" s="223">
        <f>BillDetail_List[[#This Row],[Time Claimed]]</f>
        <v>0.2</v>
      </c>
      <c r="L244" s="219" t="s">
        <v>210</v>
      </c>
      <c r="M244" s="224" t="str">
        <f>BillDetail_List[[#This Row],[FE Claimed]]</f>
        <v>JKL2</v>
      </c>
      <c r="N244" s="225">
        <f>IFERROR(VLOOKUP(BillDetail_List[[#This Row],[FE Claimed]],LTM_List[],6,FALSE),0)</f>
        <v>133</v>
      </c>
      <c r="O244" s="225">
        <f>IFERROR(VLOOKUP(BillDetail_List[[#This Row],[FE Allowed]],LTM_List[],7,FALSE),0)</f>
        <v>133</v>
      </c>
      <c r="P244" s="221" t="str">
        <f>IFERROR(VLOOKUP(BillDetail_List[[#This Row],[FE Claimed]],LTM_List[],4,FALSE),"")</f>
        <v>D</v>
      </c>
      <c r="Q244" s="221" t="str">
        <f>IFERROR(VLOOKUP(BillDetail_List[[#This Row],[FE Allowed]],LTM_List[],4,FALSE),"")</f>
        <v>D</v>
      </c>
      <c r="R244" s="226">
        <f>IFERROR(VLOOKUP(BillDetail_List[[#This Row],[Part ID]],Funding_List[],3,FALSE),"")</f>
        <v>0.2</v>
      </c>
      <c r="S244" s="227">
        <f>IFERROR(BillDetail_List[[#This Row],[Time Claimed]]*BillDetail_List[[#This Row],[FE Rate Claimed]],"")</f>
        <v>26.6</v>
      </c>
      <c r="T244" s="228">
        <f>IFERROR(BillDetail_List[[#This Row],[Time Allowed]]*BillDetail_List[[#This Row],[FE Rate Allowed]],"")</f>
        <v>26.6</v>
      </c>
      <c r="U244" s="229"/>
      <c r="V244" s="228">
        <f>BillDetail_List[[#This Row],[Disbs Claimed]]</f>
        <v>0</v>
      </c>
      <c r="W244" s="227">
        <f>IFERROR((BillDetail_List[[#This Row],[Profit Costs Claimed]]+BillDetail_List[[#This Row],[Disbs Claimed]])*BillDetail_List[[#This Row],[VAT Rate]],"")</f>
        <v>5.32</v>
      </c>
      <c r="X244" s="228">
        <f>IFERROR(IF(_xlfn.ISFORMULA(W244),(BillDetail_List[[#This Row],[Profit Costs Allowed]]+BillDetail_List[[#This Row],[Disbs Allowed]])*BillDetail_List[[#This Row],[VAT Rate]],W244),"")</f>
        <v>5.32</v>
      </c>
      <c r="Y244" s="224"/>
      <c r="Z244" s="221" t="str">
        <f>IFERROR(VLOOKUP(BillDetail_List[[#This Row],[Finding Code]],Findings_Table[],2,FALSE), " ")</f>
        <v xml:space="preserve"> </v>
      </c>
      <c r="AA244" s="221">
        <f>IFERROR(VLOOKUP(BillDetail_List[[#This Row],[Activity Code]],ActivityCodeList,4,FALSE), " ")</f>
        <v>5</v>
      </c>
    </row>
    <row r="245" spans="1:27" ht="25.5" x14ac:dyDescent="0.2">
      <c r="A245" s="219">
        <v>244</v>
      </c>
      <c r="B245" s="219" t="s">
        <v>216</v>
      </c>
      <c r="C245" s="220"/>
      <c r="D245" s="219" t="s">
        <v>307</v>
      </c>
      <c r="E245" s="219" t="s">
        <v>314</v>
      </c>
      <c r="F245" s="219" t="s">
        <v>126</v>
      </c>
      <c r="G245" s="221" t="str">
        <f>IFERROR(VLOOKUP(BillDetail_List[[#This Row],[Activity Code]],ActivityCodeList,2,FALSE), "")</f>
        <v>Letters/Emails Out</v>
      </c>
      <c r="H245" s="219"/>
      <c r="I245" s="221" t="str">
        <f>IFERROR(VLOOKUP(BillDetail_List[[#This Row],[Expense Code]],ExpenseCodeList,2,FALSE), "")</f>
        <v/>
      </c>
      <c r="J245" s="222">
        <v>0.2</v>
      </c>
      <c r="K245" s="223">
        <v>0</v>
      </c>
      <c r="L245" s="219" t="s">
        <v>210</v>
      </c>
      <c r="M245" s="224" t="str">
        <f>BillDetail_List[[#This Row],[FE Claimed]]</f>
        <v>JKL2</v>
      </c>
      <c r="N245" s="225">
        <f>IFERROR(VLOOKUP(BillDetail_List[[#This Row],[FE Claimed]],LTM_List[],6,FALSE),0)</f>
        <v>133</v>
      </c>
      <c r="O245" s="225">
        <f>IFERROR(VLOOKUP(BillDetail_List[[#This Row],[FE Allowed]],LTM_List[],7,FALSE),0)</f>
        <v>133</v>
      </c>
      <c r="P245" s="221" t="str">
        <f>IFERROR(VLOOKUP(BillDetail_List[[#This Row],[FE Claimed]],LTM_List[],4,FALSE),"")</f>
        <v>D</v>
      </c>
      <c r="Q245" s="221" t="str">
        <f>IFERROR(VLOOKUP(BillDetail_List[[#This Row],[FE Allowed]],LTM_List[],4,FALSE),"")</f>
        <v>D</v>
      </c>
      <c r="R245" s="226">
        <f>IFERROR(VLOOKUP(BillDetail_List[[#This Row],[Part ID]],Funding_List[],3,FALSE),"")</f>
        <v>0.2</v>
      </c>
      <c r="S245" s="227">
        <f>IFERROR(BillDetail_List[[#This Row],[Time Claimed]]*BillDetail_List[[#This Row],[FE Rate Claimed]],"")</f>
        <v>26.6</v>
      </c>
      <c r="T245" s="228">
        <f>IFERROR(BillDetail_List[[#This Row],[Time Allowed]]*BillDetail_List[[#This Row],[FE Rate Allowed]],"")</f>
        <v>0</v>
      </c>
      <c r="U245" s="229"/>
      <c r="V245" s="228">
        <f>BillDetail_List[[#This Row],[Disbs Claimed]]</f>
        <v>0</v>
      </c>
      <c r="W245" s="227">
        <f>IFERROR((BillDetail_List[[#This Row],[Profit Costs Claimed]]+BillDetail_List[[#This Row],[Disbs Claimed]])*BillDetail_List[[#This Row],[VAT Rate]],"")</f>
        <v>5.32</v>
      </c>
      <c r="X245" s="228">
        <f>IFERROR(IF(_xlfn.ISFORMULA(W245),(BillDetail_List[[#This Row],[Profit Costs Allowed]]+BillDetail_List[[#This Row],[Disbs Allowed]])*BillDetail_List[[#This Row],[VAT Rate]],W245),"")</f>
        <v>0</v>
      </c>
      <c r="Y245" s="224" t="s">
        <v>490</v>
      </c>
      <c r="Z245" s="221" t="str">
        <f>IFERROR(VLOOKUP(BillDetail_List[[#This Row],[Finding Code]],Findings_Table[],2,FALSE), " ")</f>
        <v>Inter fee earner communications – overheads – Leighanne Radcliffe decision</v>
      </c>
      <c r="AA245" s="221">
        <f>IFERROR(VLOOKUP(BillDetail_List[[#This Row],[Activity Code]],ActivityCodeList,4,FALSE), " ")</f>
        <v>5</v>
      </c>
    </row>
    <row r="246" spans="1:27" x14ac:dyDescent="0.2">
      <c r="A246" s="219">
        <v>245</v>
      </c>
      <c r="B246" s="219" t="s">
        <v>216</v>
      </c>
      <c r="C246" s="220"/>
      <c r="D246" s="219" t="s">
        <v>306</v>
      </c>
      <c r="E246" s="219" t="s">
        <v>316</v>
      </c>
      <c r="F246" s="219" t="s">
        <v>126</v>
      </c>
      <c r="G246" s="221" t="str">
        <f>IFERROR(VLOOKUP(BillDetail_List[[#This Row],[Activity Code]],ActivityCodeList,2,FALSE), "")</f>
        <v>Letters/Emails Out</v>
      </c>
      <c r="H246" s="219"/>
      <c r="I246" s="221" t="str">
        <f>IFERROR(VLOOKUP(BillDetail_List[[#This Row],[Expense Code]],ExpenseCodeList,2,FALSE), "")</f>
        <v/>
      </c>
      <c r="J246" s="222">
        <v>0.1</v>
      </c>
      <c r="K246" s="223">
        <f>BillDetail_List[[#This Row],[Time Claimed]]</f>
        <v>0.1</v>
      </c>
      <c r="L246" s="219" t="s">
        <v>210</v>
      </c>
      <c r="M246" s="224" t="str">
        <f>BillDetail_List[[#This Row],[FE Claimed]]</f>
        <v>JKL2</v>
      </c>
      <c r="N246" s="225">
        <f>IFERROR(VLOOKUP(BillDetail_List[[#This Row],[FE Claimed]],LTM_List[],6,FALSE),0)</f>
        <v>133</v>
      </c>
      <c r="O246" s="225">
        <f>IFERROR(VLOOKUP(BillDetail_List[[#This Row],[FE Allowed]],LTM_List[],7,FALSE),0)</f>
        <v>133</v>
      </c>
      <c r="P246" s="221" t="str">
        <f>IFERROR(VLOOKUP(BillDetail_List[[#This Row],[FE Claimed]],LTM_List[],4,FALSE),"")</f>
        <v>D</v>
      </c>
      <c r="Q246" s="221" t="str">
        <f>IFERROR(VLOOKUP(BillDetail_List[[#This Row],[FE Allowed]],LTM_List[],4,FALSE),"")</f>
        <v>D</v>
      </c>
      <c r="R246" s="226">
        <f>IFERROR(VLOOKUP(BillDetail_List[[#This Row],[Part ID]],Funding_List[],3,FALSE),"")</f>
        <v>0.2</v>
      </c>
      <c r="S246" s="227">
        <f>IFERROR(BillDetail_List[[#This Row],[Time Claimed]]*BillDetail_List[[#This Row],[FE Rate Claimed]],"")</f>
        <v>13.3</v>
      </c>
      <c r="T246" s="228">
        <f>IFERROR(BillDetail_List[[#This Row],[Time Allowed]]*BillDetail_List[[#This Row],[FE Rate Allowed]],"")</f>
        <v>13.3</v>
      </c>
      <c r="U246" s="229"/>
      <c r="V246" s="228">
        <f>BillDetail_List[[#This Row],[Disbs Claimed]]</f>
        <v>0</v>
      </c>
      <c r="W246" s="227">
        <f>IFERROR((BillDetail_List[[#This Row],[Profit Costs Claimed]]+BillDetail_List[[#This Row],[Disbs Claimed]])*BillDetail_List[[#This Row],[VAT Rate]],"")</f>
        <v>2.66</v>
      </c>
      <c r="X246" s="228">
        <f>IFERROR(IF(_xlfn.ISFORMULA(W246),(BillDetail_List[[#This Row],[Profit Costs Allowed]]+BillDetail_List[[#This Row],[Disbs Allowed]])*BillDetail_List[[#This Row],[VAT Rate]],W246),"")</f>
        <v>2.66</v>
      </c>
      <c r="Y246" s="224"/>
      <c r="Z246" s="221" t="str">
        <f>IFERROR(VLOOKUP(BillDetail_List[[#This Row],[Finding Code]],Findings_Table[],2,FALSE), " ")</f>
        <v xml:space="preserve"> </v>
      </c>
      <c r="AA246" s="221">
        <f>IFERROR(VLOOKUP(BillDetail_List[[#This Row],[Activity Code]],ActivityCodeList,4,FALSE), " ")</f>
        <v>5</v>
      </c>
    </row>
    <row r="247" spans="1:27" x14ac:dyDescent="0.2">
      <c r="A247" s="219">
        <v>246</v>
      </c>
      <c r="B247" s="219" t="s">
        <v>216</v>
      </c>
      <c r="C247" s="220"/>
      <c r="D247" s="219" t="s">
        <v>303</v>
      </c>
      <c r="E247" s="219" t="s">
        <v>230</v>
      </c>
      <c r="F247" s="219" t="s">
        <v>124</v>
      </c>
      <c r="G247" s="221" t="str">
        <f>IFERROR(VLOOKUP(BillDetail_List[[#This Row],[Activity Code]],ActivityCodeList,2,FALSE), "")</f>
        <v>Telephone Calls</v>
      </c>
      <c r="H247" s="219"/>
      <c r="I247" s="221" t="str">
        <f>IFERROR(VLOOKUP(BillDetail_List[[#This Row],[Expense Code]],ExpenseCodeList,2,FALSE), "")</f>
        <v/>
      </c>
      <c r="J247" s="222">
        <v>0.2</v>
      </c>
      <c r="K247" s="223">
        <f>BillDetail_List[[#This Row],[Time Claimed]]</f>
        <v>0.2</v>
      </c>
      <c r="L247" s="219" t="s">
        <v>210</v>
      </c>
      <c r="M247" s="224" t="str">
        <f>BillDetail_List[[#This Row],[FE Claimed]]</f>
        <v>JKL2</v>
      </c>
      <c r="N247" s="225">
        <f>IFERROR(VLOOKUP(BillDetail_List[[#This Row],[FE Claimed]],LTM_List[],6,FALSE),0)</f>
        <v>133</v>
      </c>
      <c r="O247" s="225">
        <f>IFERROR(VLOOKUP(BillDetail_List[[#This Row],[FE Allowed]],LTM_List[],7,FALSE),0)</f>
        <v>133</v>
      </c>
      <c r="P247" s="221" t="str">
        <f>IFERROR(VLOOKUP(BillDetail_List[[#This Row],[FE Claimed]],LTM_List[],4,FALSE),"")</f>
        <v>D</v>
      </c>
      <c r="Q247" s="221" t="str">
        <f>IFERROR(VLOOKUP(BillDetail_List[[#This Row],[FE Allowed]],LTM_List[],4,FALSE),"")</f>
        <v>D</v>
      </c>
      <c r="R247" s="226">
        <f>IFERROR(VLOOKUP(BillDetail_List[[#This Row],[Part ID]],Funding_List[],3,FALSE),"")</f>
        <v>0.2</v>
      </c>
      <c r="S247" s="227">
        <f>IFERROR(BillDetail_List[[#This Row],[Time Claimed]]*BillDetail_List[[#This Row],[FE Rate Claimed]],"")</f>
        <v>26.6</v>
      </c>
      <c r="T247" s="228">
        <f>IFERROR(BillDetail_List[[#This Row],[Time Allowed]]*BillDetail_List[[#This Row],[FE Rate Allowed]],"")</f>
        <v>26.6</v>
      </c>
      <c r="U247" s="229"/>
      <c r="V247" s="228">
        <f>BillDetail_List[[#This Row],[Disbs Claimed]]</f>
        <v>0</v>
      </c>
      <c r="W247" s="227">
        <f>IFERROR((BillDetail_List[[#This Row],[Profit Costs Claimed]]+BillDetail_List[[#This Row],[Disbs Claimed]])*BillDetail_List[[#This Row],[VAT Rate]],"")</f>
        <v>5.32</v>
      </c>
      <c r="X247" s="228">
        <f>IFERROR(IF(_xlfn.ISFORMULA(W247),(BillDetail_List[[#This Row],[Profit Costs Allowed]]+BillDetail_List[[#This Row],[Disbs Allowed]])*BillDetail_List[[#This Row],[VAT Rate]],W247),"")</f>
        <v>5.32</v>
      </c>
      <c r="Y247" s="224"/>
      <c r="Z247" s="221" t="str">
        <f>IFERROR(VLOOKUP(BillDetail_List[[#This Row],[Finding Code]],Findings_Table[],2,FALSE), " ")</f>
        <v xml:space="preserve"> </v>
      </c>
      <c r="AA247" s="221">
        <f>IFERROR(VLOOKUP(BillDetail_List[[#This Row],[Activity Code]],ActivityCodeList,4,FALSE), " ")</f>
        <v>3</v>
      </c>
    </row>
    <row r="248" spans="1:27" x14ac:dyDescent="0.2">
      <c r="A248" s="219">
        <v>247</v>
      </c>
      <c r="B248" s="219" t="s">
        <v>216</v>
      </c>
      <c r="C248" s="220"/>
      <c r="D248" s="219" t="s">
        <v>307</v>
      </c>
      <c r="E248" s="219" t="s">
        <v>230</v>
      </c>
      <c r="F248" s="219" t="s">
        <v>126</v>
      </c>
      <c r="G248" s="221" t="str">
        <f>IFERROR(VLOOKUP(BillDetail_List[[#This Row],[Activity Code]],ActivityCodeList,2,FALSE), "")</f>
        <v>Letters/Emails Out</v>
      </c>
      <c r="H248" s="219"/>
      <c r="I248" s="221" t="str">
        <f>IFERROR(VLOOKUP(BillDetail_List[[#This Row],[Expense Code]],ExpenseCodeList,2,FALSE), "")</f>
        <v/>
      </c>
      <c r="J248" s="222">
        <v>0.2</v>
      </c>
      <c r="K248" s="223">
        <f>BillDetail_List[[#This Row],[Time Claimed]]</f>
        <v>0.2</v>
      </c>
      <c r="L248" s="219" t="s">
        <v>210</v>
      </c>
      <c r="M248" s="224" t="str">
        <f>BillDetail_List[[#This Row],[FE Claimed]]</f>
        <v>JKL2</v>
      </c>
      <c r="N248" s="225">
        <f>IFERROR(VLOOKUP(BillDetail_List[[#This Row],[FE Claimed]],LTM_List[],6,FALSE),0)</f>
        <v>133</v>
      </c>
      <c r="O248" s="225">
        <f>IFERROR(VLOOKUP(BillDetail_List[[#This Row],[FE Allowed]],LTM_List[],7,FALSE),0)</f>
        <v>133</v>
      </c>
      <c r="P248" s="221" t="str">
        <f>IFERROR(VLOOKUP(BillDetail_List[[#This Row],[FE Claimed]],LTM_List[],4,FALSE),"")</f>
        <v>D</v>
      </c>
      <c r="Q248" s="221" t="str">
        <f>IFERROR(VLOOKUP(BillDetail_List[[#This Row],[FE Allowed]],LTM_List[],4,FALSE),"")</f>
        <v>D</v>
      </c>
      <c r="R248" s="226">
        <f>IFERROR(VLOOKUP(BillDetail_List[[#This Row],[Part ID]],Funding_List[],3,FALSE),"")</f>
        <v>0.2</v>
      </c>
      <c r="S248" s="227">
        <f>IFERROR(BillDetail_List[[#This Row],[Time Claimed]]*BillDetail_List[[#This Row],[FE Rate Claimed]],"")</f>
        <v>26.6</v>
      </c>
      <c r="T248" s="228">
        <f>IFERROR(BillDetail_List[[#This Row],[Time Allowed]]*BillDetail_List[[#This Row],[FE Rate Allowed]],"")</f>
        <v>26.6</v>
      </c>
      <c r="U248" s="229"/>
      <c r="V248" s="228">
        <f>BillDetail_List[[#This Row],[Disbs Claimed]]</f>
        <v>0</v>
      </c>
      <c r="W248" s="227">
        <f>IFERROR((BillDetail_List[[#This Row],[Profit Costs Claimed]]+BillDetail_List[[#This Row],[Disbs Claimed]])*BillDetail_List[[#This Row],[VAT Rate]],"")</f>
        <v>5.32</v>
      </c>
      <c r="X248" s="228">
        <f>IFERROR(IF(_xlfn.ISFORMULA(W248),(BillDetail_List[[#This Row],[Profit Costs Allowed]]+BillDetail_List[[#This Row],[Disbs Allowed]])*BillDetail_List[[#This Row],[VAT Rate]],W248),"")</f>
        <v>5.32</v>
      </c>
      <c r="Y248" s="224"/>
      <c r="Z248" s="221" t="str">
        <f>IFERROR(VLOOKUP(BillDetail_List[[#This Row],[Finding Code]],Findings_Table[],2,FALSE), " ")</f>
        <v xml:space="preserve"> </v>
      </c>
      <c r="AA248" s="221">
        <f>IFERROR(VLOOKUP(BillDetail_List[[#This Row],[Activity Code]],ActivityCodeList,4,FALSE), " ")</f>
        <v>5</v>
      </c>
    </row>
    <row r="249" spans="1:27" x14ac:dyDescent="0.2">
      <c r="A249" s="219">
        <v>248</v>
      </c>
      <c r="B249" s="219" t="s">
        <v>216</v>
      </c>
      <c r="C249" s="220"/>
      <c r="D249" s="219" t="s">
        <v>306</v>
      </c>
      <c r="E249" s="219" t="s">
        <v>436</v>
      </c>
      <c r="F249" s="219" t="s">
        <v>126</v>
      </c>
      <c r="G249" s="221" t="str">
        <f>IFERROR(VLOOKUP(BillDetail_List[[#This Row],[Activity Code]],ActivityCodeList,2,FALSE), "")</f>
        <v>Letters/Emails Out</v>
      </c>
      <c r="H249" s="219"/>
      <c r="I249" s="221" t="str">
        <f>IFERROR(VLOOKUP(BillDetail_List[[#This Row],[Expense Code]],ExpenseCodeList,2,FALSE), "")</f>
        <v/>
      </c>
      <c r="J249" s="222">
        <v>0.1</v>
      </c>
      <c r="K249" s="223">
        <f>BillDetail_List[[#This Row],[Time Claimed]]</f>
        <v>0.1</v>
      </c>
      <c r="L249" s="219" t="s">
        <v>210</v>
      </c>
      <c r="M249" s="224" t="str">
        <f>BillDetail_List[[#This Row],[FE Claimed]]</f>
        <v>JKL2</v>
      </c>
      <c r="N249" s="225">
        <f>IFERROR(VLOOKUP(BillDetail_List[[#This Row],[FE Claimed]],LTM_List[],6,FALSE),0)</f>
        <v>133</v>
      </c>
      <c r="O249" s="225">
        <f>IFERROR(VLOOKUP(BillDetail_List[[#This Row],[FE Allowed]],LTM_List[],7,FALSE),0)</f>
        <v>133</v>
      </c>
      <c r="P249" s="221" t="str">
        <f>IFERROR(VLOOKUP(BillDetail_List[[#This Row],[FE Claimed]],LTM_List[],4,FALSE),"")</f>
        <v>D</v>
      </c>
      <c r="Q249" s="221" t="str">
        <f>IFERROR(VLOOKUP(BillDetail_List[[#This Row],[FE Allowed]],LTM_List[],4,FALSE),"")</f>
        <v>D</v>
      </c>
      <c r="R249" s="226">
        <f>IFERROR(VLOOKUP(BillDetail_List[[#This Row],[Part ID]],Funding_List[],3,FALSE),"")</f>
        <v>0.2</v>
      </c>
      <c r="S249" s="227">
        <f>IFERROR(BillDetail_List[[#This Row],[Time Claimed]]*BillDetail_List[[#This Row],[FE Rate Claimed]],"")</f>
        <v>13.3</v>
      </c>
      <c r="T249" s="228">
        <f>IFERROR(BillDetail_List[[#This Row],[Time Allowed]]*BillDetail_List[[#This Row],[FE Rate Allowed]],"")</f>
        <v>13.3</v>
      </c>
      <c r="U249" s="229"/>
      <c r="V249" s="228">
        <f>BillDetail_List[[#This Row],[Disbs Claimed]]</f>
        <v>0</v>
      </c>
      <c r="W249" s="227">
        <f>IFERROR((BillDetail_List[[#This Row],[Profit Costs Claimed]]+BillDetail_List[[#This Row],[Disbs Claimed]])*BillDetail_List[[#This Row],[VAT Rate]],"")</f>
        <v>2.66</v>
      </c>
      <c r="X249" s="228">
        <f>IFERROR(IF(_xlfn.ISFORMULA(W249),(BillDetail_List[[#This Row],[Profit Costs Allowed]]+BillDetail_List[[#This Row],[Disbs Allowed]])*BillDetail_List[[#This Row],[VAT Rate]],W249),"")</f>
        <v>2.66</v>
      </c>
      <c r="Y249" s="224"/>
      <c r="Z249" s="221" t="str">
        <f>IFERROR(VLOOKUP(BillDetail_List[[#This Row],[Finding Code]],Findings_Table[],2,FALSE), " ")</f>
        <v xml:space="preserve"> </v>
      </c>
      <c r="AA249" s="221">
        <f>IFERROR(VLOOKUP(BillDetail_List[[#This Row],[Activity Code]],ActivityCodeList,4,FALSE), " ")</f>
        <v>5</v>
      </c>
    </row>
    <row r="250" spans="1:27" x14ac:dyDescent="0.2">
      <c r="A250" s="219">
        <v>249</v>
      </c>
      <c r="B250" s="219" t="s">
        <v>216</v>
      </c>
      <c r="C250" s="220"/>
      <c r="D250" s="219" t="s">
        <v>334</v>
      </c>
      <c r="E250" s="219" t="s">
        <v>335</v>
      </c>
      <c r="F250" s="219" t="s">
        <v>35</v>
      </c>
      <c r="G250" s="221" t="str">
        <f>IFERROR(VLOOKUP(BillDetail_List[[#This Row],[Activity Code]],ActivityCodeList,2,FALSE), "")</f>
        <v>Arranging cheque payment</v>
      </c>
      <c r="H250" s="219"/>
      <c r="I250" s="221" t="str">
        <f>IFERROR(VLOOKUP(BillDetail_List[[#This Row],[Expense Code]],ExpenseCodeList,2,FALSE), "")</f>
        <v/>
      </c>
      <c r="J250" s="222">
        <v>0.1</v>
      </c>
      <c r="K250" s="223">
        <v>0.1</v>
      </c>
      <c r="L250" s="219" t="s">
        <v>210</v>
      </c>
      <c r="M250" s="224" t="str">
        <f>BillDetail_List[[#This Row],[FE Claimed]]</f>
        <v>JKL2</v>
      </c>
      <c r="N250" s="225">
        <f>IFERROR(VLOOKUP(BillDetail_List[[#This Row],[FE Claimed]],LTM_List[],6,FALSE),0)</f>
        <v>133</v>
      </c>
      <c r="O250" s="225">
        <f>IFERROR(VLOOKUP(BillDetail_List[[#This Row],[FE Allowed]],LTM_List[],7,FALSE),0)</f>
        <v>133</v>
      </c>
      <c r="P250" s="221" t="str">
        <f>IFERROR(VLOOKUP(BillDetail_List[[#This Row],[FE Claimed]],LTM_List[],4,FALSE),"")</f>
        <v>D</v>
      </c>
      <c r="Q250" s="221" t="str">
        <f>IFERROR(VLOOKUP(BillDetail_List[[#This Row],[FE Allowed]],LTM_List[],4,FALSE),"")</f>
        <v>D</v>
      </c>
      <c r="R250" s="226">
        <f>IFERROR(VLOOKUP(BillDetail_List[[#This Row],[Part ID]],Funding_List[],3,FALSE),"")</f>
        <v>0.2</v>
      </c>
      <c r="S250" s="227">
        <f>IFERROR(BillDetail_List[[#This Row],[Time Claimed]]*BillDetail_List[[#This Row],[FE Rate Claimed]],"")</f>
        <v>13.3</v>
      </c>
      <c r="T250" s="228">
        <f>IFERROR(BillDetail_List[[#This Row],[Time Allowed]]*BillDetail_List[[#This Row],[FE Rate Allowed]],"")</f>
        <v>13.3</v>
      </c>
      <c r="U250" s="229"/>
      <c r="V250" s="228">
        <f>BillDetail_List[[#This Row],[Disbs Claimed]]</f>
        <v>0</v>
      </c>
      <c r="W250" s="227">
        <f>IFERROR((BillDetail_List[[#This Row],[Profit Costs Claimed]]+BillDetail_List[[#This Row],[Disbs Claimed]])*BillDetail_List[[#This Row],[VAT Rate]],"")</f>
        <v>2.66</v>
      </c>
      <c r="X250" s="228">
        <f>IFERROR(IF(_xlfn.ISFORMULA(W250),(BillDetail_List[[#This Row],[Profit Costs Allowed]]+BillDetail_List[[#This Row],[Disbs Allowed]])*BillDetail_List[[#This Row],[VAT Rate]],W250),"")</f>
        <v>2.66</v>
      </c>
      <c r="Y250" s="224"/>
      <c r="Z250" s="221"/>
      <c r="AA250" s="221">
        <f>IFERROR(VLOOKUP(BillDetail_List[[#This Row],[Activity Code]],ActivityCodeList,4,FALSE), " ")</f>
        <v>11</v>
      </c>
    </row>
    <row r="251" spans="1:27" x14ac:dyDescent="0.2">
      <c r="A251" s="219">
        <v>250</v>
      </c>
      <c r="B251" s="219" t="s">
        <v>216</v>
      </c>
      <c r="C251" s="220"/>
      <c r="D251" s="219" t="s">
        <v>437</v>
      </c>
      <c r="E251" s="219"/>
      <c r="F251" s="219" t="s">
        <v>37</v>
      </c>
      <c r="G251" s="221" t="str">
        <f>IFERROR(VLOOKUP(BillDetail_List[[#This Row],[Activity Code]],ActivityCodeList,2,FALSE), "")</f>
        <v>Bill of costs</v>
      </c>
      <c r="H251" s="219"/>
      <c r="I251" s="221" t="str">
        <f>IFERROR(VLOOKUP(BillDetail_List[[#This Row],[Expense Code]],ExpenseCodeList,2,FALSE), "")</f>
        <v/>
      </c>
      <c r="J251" s="222">
        <v>0.4</v>
      </c>
      <c r="K251" s="223">
        <v>0.3</v>
      </c>
      <c r="L251" s="219" t="s">
        <v>194</v>
      </c>
      <c r="M251" s="224" t="str">
        <f>BillDetail_List[[#This Row],[FE Claimed]]</f>
        <v>GHI2</v>
      </c>
      <c r="N251" s="225">
        <f>IFERROR(VLOOKUP(BillDetail_List[[#This Row],[FE Claimed]],LTM_List[],6,FALSE),0)</f>
        <v>260</v>
      </c>
      <c r="O251" s="225">
        <f>IFERROR(VLOOKUP(BillDetail_List[[#This Row],[FE Allowed]],LTM_List[],7,FALSE),0)</f>
        <v>260</v>
      </c>
      <c r="P251" s="221" t="str">
        <f>IFERROR(VLOOKUP(BillDetail_List[[#This Row],[FE Claimed]],LTM_List[],4,FALSE),"")</f>
        <v>A</v>
      </c>
      <c r="Q251" s="221" t="str">
        <f>IFERROR(VLOOKUP(BillDetail_List[[#This Row],[FE Allowed]],LTM_List[],4,FALSE),"")</f>
        <v>A</v>
      </c>
      <c r="R251" s="226">
        <f>IFERROR(VLOOKUP(BillDetail_List[[#This Row],[Part ID]],Funding_List[],3,FALSE),"")</f>
        <v>0.2</v>
      </c>
      <c r="S251" s="227">
        <f>IFERROR(BillDetail_List[[#This Row],[Time Claimed]]*BillDetail_List[[#This Row],[FE Rate Claimed]],"")</f>
        <v>104</v>
      </c>
      <c r="T251" s="228">
        <f>IFERROR(BillDetail_List[[#This Row],[Time Allowed]]*BillDetail_List[[#This Row],[FE Rate Allowed]],"")</f>
        <v>78</v>
      </c>
      <c r="U251" s="229"/>
      <c r="V251" s="228">
        <f>BillDetail_List[[#This Row],[Disbs Claimed]]</f>
        <v>0</v>
      </c>
      <c r="W251" s="227">
        <f>IFERROR((BillDetail_List[[#This Row],[Profit Costs Claimed]]+BillDetail_List[[#This Row],[Disbs Claimed]])*BillDetail_List[[#This Row],[VAT Rate]],"")</f>
        <v>20.8</v>
      </c>
      <c r="X251" s="228">
        <f>IFERROR(IF(_xlfn.ISFORMULA(W251),(BillDetail_List[[#This Row],[Profit Costs Allowed]]+BillDetail_List[[#This Row],[Disbs Allowed]])*BillDetail_List[[#This Row],[VAT Rate]],W251),"")</f>
        <v>15.600000000000001</v>
      </c>
      <c r="Y251" s="224"/>
      <c r="Z251" s="221" t="s">
        <v>475</v>
      </c>
      <c r="AA251" s="221">
        <f>IFERROR(VLOOKUP(BillDetail_List[[#This Row],[Activity Code]],ActivityCodeList,4,FALSE), " ")</f>
        <v>12</v>
      </c>
    </row>
    <row r="252" spans="1:27" ht="25.5" x14ac:dyDescent="0.2">
      <c r="A252" s="219">
        <v>251</v>
      </c>
      <c r="B252" s="219" t="s">
        <v>216</v>
      </c>
      <c r="C252" s="220"/>
      <c r="D252" s="219" t="s">
        <v>438</v>
      </c>
      <c r="E252" s="219"/>
      <c r="F252" s="219"/>
      <c r="G252" s="221" t="str">
        <f>IFERROR(VLOOKUP(BillDetail_List[[#This Row],[Activity Code]],ActivityCodeList,2,FALSE), "")</f>
        <v/>
      </c>
      <c r="H252" s="219" t="s">
        <v>132</v>
      </c>
      <c r="I252" s="221" t="str">
        <f>IFERROR(VLOOKUP(BillDetail_List[[#This Row],[Expense Code]],ExpenseCodeList,2,FALSE), "")</f>
        <v>Draftsman Fees</v>
      </c>
      <c r="J252" s="222"/>
      <c r="K252" s="223">
        <f>BillDetail_List[[#This Row],[Time Claimed]]</f>
        <v>0</v>
      </c>
      <c r="L252" s="219"/>
      <c r="M252" s="224">
        <f>BillDetail_List[[#This Row],[FE Claimed]]</f>
        <v>0</v>
      </c>
      <c r="N252" s="225">
        <f>IFERROR(VLOOKUP(BillDetail_List[[#This Row],[FE Claimed]],LTM_List[],6,FALSE),0)</f>
        <v>0</v>
      </c>
      <c r="O252" s="225">
        <f>IFERROR(VLOOKUP(BillDetail_List[[#This Row],[FE Allowed]],LTM_List[],7,FALSE),0)</f>
        <v>0</v>
      </c>
      <c r="P252" s="221" t="str">
        <f>IFERROR(VLOOKUP(BillDetail_List[[#This Row],[FE Claimed]],LTM_List[],4,FALSE),"")</f>
        <v/>
      </c>
      <c r="Q252" s="221" t="str">
        <f>IFERROR(VLOOKUP(BillDetail_List[[#This Row],[FE Allowed]],LTM_List[],4,FALSE),"")</f>
        <v/>
      </c>
      <c r="R252" s="226">
        <f>IFERROR(VLOOKUP(BillDetail_List[[#This Row],[Part ID]],Funding_List[],3,FALSE),"")</f>
        <v>0.2</v>
      </c>
      <c r="S252" s="227">
        <f>IFERROR(BillDetail_List[[#This Row],[Time Claimed]]*BillDetail_List[[#This Row],[FE Rate Claimed]],"")</f>
        <v>0</v>
      </c>
      <c r="T252" s="228">
        <f>IFERROR(BillDetail_List[[#This Row],[Time Allowed]]*BillDetail_List[[#This Row],[FE Rate Allowed]],"")</f>
        <v>0</v>
      </c>
      <c r="U252" s="229">
        <v>425.6</v>
      </c>
      <c r="V252" s="228">
        <v>350</v>
      </c>
      <c r="W252" s="227">
        <f>IFERROR((BillDetail_List[[#This Row],[Profit Costs Claimed]]+BillDetail_List[[#This Row],[Disbs Claimed]])*BillDetail_List[[#This Row],[VAT Rate]],"")</f>
        <v>85.12</v>
      </c>
      <c r="X252" s="228">
        <f>IFERROR(IF(_xlfn.ISFORMULA(W252),(BillDetail_List[[#This Row],[Profit Costs Allowed]]+BillDetail_List[[#This Row],[Disbs Allowed]])*BillDetail_List[[#This Row],[VAT Rate]],W252),"")</f>
        <v>70</v>
      </c>
      <c r="Y252" s="224"/>
      <c r="Z252" s="221" t="s">
        <v>475</v>
      </c>
      <c r="AA252" s="221" t="str">
        <f>IFERROR(VLOOKUP(BillDetail_List[[#This Row],[Activity Code]],ActivityCodeList,4,FALSE), " ")</f>
        <v xml:space="preserve"> </v>
      </c>
    </row>
    <row r="253" spans="1:27" ht="25.5" x14ac:dyDescent="0.2">
      <c r="A253" s="236"/>
      <c r="B253" s="237"/>
      <c r="C253" s="238"/>
      <c r="D253" s="260" t="s">
        <v>469</v>
      </c>
      <c r="E253" s="240" t="s">
        <v>476</v>
      </c>
      <c r="F253" s="241" t="s">
        <v>122</v>
      </c>
      <c r="G253" s="242" t="str">
        <f>IFERROR(VLOOKUP(BillDetail_List[[#This Row],[Activity Code]],ActivityCodeList,2,FALSE), "")</f>
        <v>Personal Attendances</v>
      </c>
      <c r="H253" s="241"/>
      <c r="I253" s="243" t="str">
        <f>IFERROR(VLOOKUP(BillDetail_List[[#This Row],[Expense Code]],ExpenseCodeList,2,FALSE), "")</f>
        <v/>
      </c>
      <c r="J253" s="244"/>
      <c r="K253" s="245">
        <f>BillDetail_List[[#This Row],[Time Claimed]]</f>
        <v>0</v>
      </c>
      <c r="L253" s="239"/>
      <c r="M253" s="246">
        <f>BillDetail_List[[#This Row],[FE Claimed]]</f>
        <v>0</v>
      </c>
      <c r="N253" s="247">
        <f>IFERROR(VLOOKUP(BillDetail_List[[#This Row],[FE Claimed]],LTM_List[],6,FALSE),0)</f>
        <v>0</v>
      </c>
      <c r="O253" s="248">
        <f>IFERROR(VLOOKUP(BillDetail_List[[#This Row],[FE Allowed]],LTM_List[],7,FALSE),0)</f>
        <v>0</v>
      </c>
      <c r="P253" s="249" t="str">
        <f>IFERROR(VLOOKUP(BillDetail_List[[#This Row],[FE Claimed]],LTM_List[],4,FALSE),"")</f>
        <v/>
      </c>
      <c r="Q253" s="250" t="str">
        <f>IFERROR(VLOOKUP(BillDetail_List[[#This Row],[FE Allowed]],LTM_List[],4,FALSE),"")</f>
        <v/>
      </c>
      <c r="R253" s="251" t="str">
        <f>IFERROR(VLOOKUP(BillDetail_List[[#This Row],[Part ID]],Funding_List[],3,FALSE),"")</f>
        <v/>
      </c>
      <c r="S253" s="252">
        <f>IFERROR(BillDetail_List[[#This Row],[Time Claimed]]*BillDetail_List[[#This Row],[FE Rate Claimed]],"")</f>
        <v>0</v>
      </c>
      <c r="T253" s="253">
        <v>-500</v>
      </c>
      <c r="U253" s="254"/>
      <c r="V253" s="255">
        <f>BillDetail_List[[#This Row],[Disbs Claimed]]</f>
        <v>0</v>
      </c>
      <c r="W253" s="254" t="str">
        <f>IFERROR((BillDetail_List[[#This Row],[Profit Costs Claimed]]+BillDetail_List[[#This Row],[Disbs Claimed]])*BillDetail_List[[#This Row],[VAT Rate]],"")</f>
        <v/>
      </c>
      <c r="X253" s="256" t="str">
        <f>IFERROR(IF(_xlfn.ISFORMULA(W253),(BillDetail_List[[#This Row],[Profit Costs Allowed]]+BillDetail_List[[#This Row],[Disbs Allowed]])*BillDetail_List[[#This Row],[VAT Rate]],W253),"")</f>
        <v/>
      </c>
      <c r="Y253" s="257" t="s">
        <v>467</v>
      </c>
      <c r="Z253" s="258" t="s">
        <v>468</v>
      </c>
      <c r="AA253" s="259">
        <f>IFERROR(VLOOKUP(BillDetail_List[[#This Row],[Activity Code]],ActivityCodeList,4,FALSE), " ")</f>
        <v>1</v>
      </c>
    </row>
    <row r="254" spans="1:27" x14ac:dyDescent="0.2">
      <c r="A254" s="219" t="s">
        <v>21</v>
      </c>
      <c r="B254" s="219"/>
      <c r="C254" s="220"/>
      <c r="D254" s="219"/>
      <c r="E254" s="219"/>
      <c r="F254" s="219"/>
      <c r="G254" s="221"/>
      <c r="H254" s="219"/>
      <c r="I254" s="221"/>
      <c r="J254" s="222">
        <f>SUBTOTAL(109,BillDetail_List[Time Claimed])</f>
        <v>63.000000000000142</v>
      </c>
      <c r="K254" s="223">
        <f>SUBTOTAL(109,BillDetail_List[Time Allowed])</f>
        <v>56.200000000000088</v>
      </c>
      <c r="L254" s="219"/>
      <c r="M254" s="224"/>
      <c r="N254" s="225"/>
      <c r="O254" s="225">
        <f>O255</f>
        <v>0</v>
      </c>
      <c r="P254" s="221"/>
      <c r="Q254" s="221"/>
      <c r="R254" s="226"/>
      <c r="S254" s="227">
        <f>SUBTOTAL(109,BillDetail_List[Profit Costs Claimed])</f>
        <v>8691.2000000000171</v>
      </c>
      <c r="T254" s="228">
        <f>SUBTOTAL(109,BillDetail_List[Profit Costs Allowed])</f>
        <v>7055.0000000000118</v>
      </c>
      <c r="U254" s="229">
        <f>SUBTOTAL(109,BillDetail_List[Disbs Claimed])</f>
        <v>432.35</v>
      </c>
      <c r="V254" s="228">
        <f>SUBTOTAL(109,BillDetail_List[Disbs Allowed])</f>
        <v>356.75</v>
      </c>
      <c r="W254" s="227">
        <f>SUBTOTAL(109,BillDetail_List[VAT Claimed])</f>
        <v>1824.7100000000037</v>
      </c>
      <c r="X254" s="228">
        <f>SUBTOTAL(109,BillDetail_List[VAT Allowed])</f>
        <v>1582.3500000000031</v>
      </c>
      <c r="Y254" s="224"/>
      <c r="Z254" s="221"/>
      <c r="AA254" s="221"/>
    </row>
  </sheetData>
  <phoneticPr fontId="23" type="noConversion"/>
  <conditionalFormatting sqref="K2:K254">
    <cfRule type="expression" dxfId="440" priority="9">
      <formula>$K2&lt;&gt;$J2</formula>
    </cfRule>
  </conditionalFormatting>
  <conditionalFormatting sqref="O2:O254 T2:T254 V2:V254 X2:X254">
    <cfRule type="expression" dxfId="439" priority="7">
      <formula>NOT(_xlfn.ISFORMULA(O2))</formula>
    </cfRule>
  </conditionalFormatting>
  <conditionalFormatting sqref="W2:W254 Z2:Z254">
    <cfRule type="expression" dxfId="438" priority="3">
      <formula>_xlfn.ISFORMULA(W2)</formula>
    </cfRule>
  </conditionalFormatting>
  <conditionalFormatting sqref="M2:M254">
    <cfRule type="expression" dxfId="437" priority="10">
      <formula>$L2&lt;&gt;$M2</formula>
    </cfRule>
  </conditionalFormatting>
  <pageMargins left="0.70866141732283472" right="0.70866141732283472" top="0.74803149606299213" bottom="0.74803149606299213" header="0.31496062992125984" footer="0.31496062992125984"/>
  <pageSetup paperSize="8" scale="65"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84668-A36B-455C-838F-1F15F3AD7F5F}">
  <sheetPr>
    <tabColor theme="0"/>
  </sheetPr>
  <dimension ref="A1:H24"/>
  <sheetViews>
    <sheetView showGridLines="0" showZeros="0" zoomScaleNormal="100" zoomScaleSheetLayoutView="100" workbookViewId="0">
      <selection activeCell="B7" sqref="B7"/>
    </sheetView>
  </sheetViews>
  <sheetFormatPr defaultRowHeight="12.75" x14ac:dyDescent="0.2"/>
  <cols>
    <col min="1" max="1" width="23.5703125" customWidth="1"/>
    <col min="2" max="2" width="15" customWidth="1"/>
    <col min="3" max="3" width="15.140625" customWidth="1"/>
  </cols>
  <sheetData>
    <row r="1" spans="1:4" ht="15" x14ac:dyDescent="0.25">
      <c r="A1" s="306" t="s">
        <v>78</v>
      </c>
      <c r="B1" s="307"/>
      <c r="C1" s="307"/>
      <c r="D1" s="31"/>
    </row>
    <row r="2" spans="1:4" ht="15" x14ac:dyDescent="0.25">
      <c r="A2" s="76"/>
      <c r="B2" s="84"/>
      <c r="C2" s="84"/>
      <c r="D2" s="31"/>
    </row>
    <row r="3" spans="1:4" ht="15" x14ac:dyDescent="0.25">
      <c r="A3" s="85"/>
      <c r="B3" s="85" t="s">
        <v>79</v>
      </c>
      <c r="C3" s="86" t="s">
        <v>80</v>
      </c>
      <c r="D3" s="31"/>
    </row>
    <row r="4" spans="1:4" ht="15" x14ac:dyDescent="0.25">
      <c r="A4" s="87" t="s">
        <v>81</v>
      </c>
      <c r="B4" s="88">
        <f>BillDetail_List[[#Totals],[Profit Costs Claimed]]</f>
        <v>8691.2000000000171</v>
      </c>
      <c r="C4" s="89">
        <f>BillDetail_List[[#Totals],[Profit Costs Allowed]]</f>
        <v>7055.0000000000118</v>
      </c>
      <c r="D4" s="31"/>
    </row>
    <row r="5" spans="1:4" ht="15" x14ac:dyDescent="0.25">
      <c r="A5" s="90" t="s">
        <v>82</v>
      </c>
      <c r="B5" s="91">
        <f>SUMIF(BillDetail_List[Profit Costs Claimed],"&lt;&gt;0",BillDetail_List[VAT Claimed])</f>
        <v>1738.2400000000039</v>
      </c>
      <c r="C5" s="92">
        <f>SUMIF(BillDetail_List[Profit Costs Allowed],"&gt;0",BillDetail_List[VAT Allowed])</f>
        <v>1511.0000000000032</v>
      </c>
      <c r="D5" s="31"/>
    </row>
    <row r="6" spans="1:4" ht="15" x14ac:dyDescent="0.25">
      <c r="A6" s="90" t="s">
        <v>83</v>
      </c>
      <c r="B6" s="91">
        <f>BillDetail_List[[#Totals],[Disbs Claimed]]</f>
        <v>432.35</v>
      </c>
      <c r="C6" s="92">
        <f>BillDetail_List[[#Totals],[Disbs Allowed]]</f>
        <v>356.75</v>
      </c>
      <c r="D6" s="31"/>
    </row>
    <row r="7" spans="1:4" ht="15" x14ac:dyDescent="0.25">
      <c r="A7" s="93" t="s">
        <v>82</v>
      </c>
      <c r="B7" s="94">
        <f>SUMIF(BillDetail_List[Disbs Claimed],"&gt;0",BillDetail_List[VAT Claimed])</f>
        <v>86.47</v>
      </c>
      <c r="C7" s="95">
        <f>SUMIF(BillDetail_List[Disbs Allowed],"&gt;0",BillDetail_List[VAT Allowed])</f>
        <v>71.349999999999994</v>
      </c>
      <c r="D7" s="31"/>
    </row>
    <row r="8" spans="1:4" ht="15" x14ac:dyDescent="0.25">
      <c r="A8" s="96" t="s">
        <v>21</v>
      </c>
      <c r="B8" s="97">
        <f>SUM(B4:B7)</f>
        <v>10948.26000000002</v>
      </c>
      <c r="C8" s="98">
        <f>SUM(C4:C7)</f>
        <v>8994.1000000000149</v>
      </c>
      <c r="D8" s="31"/>
    </row>
    <row r="9" spans="1:4" ht="15" x14ac:dyDescent="0.25">
      <c r="A9" s="99" t="s">
        <v>84</v>
      </c>
      <c r="B9" s="230">
        <v>87</v>
      </c>
      <c r="C9" s="231">
        <v>87</v>
      </c>
      <c r="D9" s="31"/>
    </row>
    <row r="10" spans="1:4" ht="15" x14ac:dyDescent="0.25">
      <c r="A10" s="100" t="s">
        <v>51</v>
      </c>
      <c r="B10" s="101">
        <f>SUM(B8:B9)</f>
        <v>11035.26000000002</v>
      </c>
      <c r="C10" s="102">
        <f>SUM(C8:C9)</f>
        <v>9081.1000000000149</v>
      </c>
      <c r="D10" s="31"/>
    </row>
    <row r="11" spans="1:4" ht="15" x14ac:dyDescent="0.25">
      <c r="A11" s="84"/>
      <c r="B11" s="84"/>
      <c r="C11" s="84"/>
      <c r="D11" s="31"/>
    </row>
    <row r="12" spans="1:4" ht="15" x14ac:dyDescent="0.25">
      <c r="A12" s="103"/>
      <c r="B12" s="104"/>
      <c r="C12" s="105"/>
      <c r="D12" s="31"/>
    </row>
    <row r="13" spans="1:4" ht="15" x14ac:dyDescent="0.25">
      <c r="A13" s="106" t="s">
        <v>85</v>
      </c>
      <c r="B13" s="261" t="s">
        <v>478</v>
      </c>
      <c r="C13" s="107"/>
      <c r="D13" s="31"/>
    </row>
    <row r="14" spans="1:4" ht="15" x14ac:dyDescent="0.25">
      <c r="A14" s="106"/>
      <c r="B14" s="84"/>
      <c r="C14" s="108"/>
      <c r="D14" s="31"/>
    </row>
    <row r="15" spans="1:4" ht="15" x14ac:dyDescent="0.25">
      <c r="A15" s="106" t="s">
        <v>86</v>
      </c>
      <c r="B15" s="308" t="s">
        <v>479</v>
      </c>
      <c r="C15" s="309"/>
      <c r="D15" s="31"/>
    </row>
    <row r="16" spans="1:4" ht="15" x14ac:dyDescent="0.25">
      <c r="A16" s="100"/>
      <c r="B16" s="109"/>
      <c r="C16" s="110"/>
      <c r="D16" s="31"/>
    </row>
    <row r="18" spans="1:8" x14ac:dyDescent="0.2">
      <c r="A18" s="143" t="s">
        <v>140</v>
      </c>
      <c r="B18" s="143"/>
      <c r="C18" s="143"/>
      <c r="D18" s="143"/>
      <c r="E18" s="143"/>
      <c r="F18" s="143"/>
      <c r="G18" s="143"/>
      <c r="H18" s="143"/>
    </row>
    <row r="19" spans="1:8" x14ac:dyDescent="0.2">
      <c r="A19" s="143"/>
      <c r="B19" s="143"/>
      <c r="C19" s="143"/>
      <c r="D19" s="143"/>
      <c r="E19" s="143"/>
      <c r="F19" s="143"/>
      <c r="G19" s="143"/>
      <c r="H19" s="143"/>
    </row>
    <row r="20" spans="1:8" ht="39.75" customHeight="1" x14ac:dyDescent="0.2">
      <c r="A20" s="172"/>
      <c r="B20" s="305" t="str">
        <f>IFERROR(VLOOKUP(A20,Findings_Table[],2,FALSE), " ")</f>
        <v xml:space="preserve"> </v>
      </c>
      <c r="C20" s="305"/>
      <c r="D20" s="305"/>
      <c r="E20" s="305"/>
      <c r="F20" s="305"/>
      <c r="G20" s="305"/>
      <c r="H20" s="305"/>
    </row>
    <row r="21" spans="1:8" ht="39.75" customHeight="1" x14ac:dyDescent="0.2">
      <c r="A21" s="172"/>
      <c r="B21" s="305" t="str">
        <f>IFERROR(VLOOKUP(A21,Findings_Table[],2,FALSE), " ")</f>
        <v xml:space="preserve"> </v>
      </c>
      <c r="C21" s="305"/>
      <c r="D21" s="305"/>
      <c r="E21" s="305"/>
      <c r="F21" s="305"/>
      <c r="G21" s="305"/>
      <c r="H21" s="305"/>
    </row>
    <row r="22" spans="1:8" ht="39.75" customHeight="1" x14ac:dyDescent="0.2">
      <c r="A22" s="172"/>
      <c r="B22" s="305" t="str">
        <f>IFERROR(VLOOKUP(A22,Findings_Table[],2,FALSE), " ")</f>
        <v xml:space="preserve"> </v>
      </c>
      <c r="C22" s="305"/>
      <c r="D22" s="305"/>
      <c r="E22" s="305"/>
      <c r="F22" s="305"/>
      <c r="G22" s="305"/>
      <c r="H22" s="305"/>
    </row>
    <row r="23" spans="1:8" ht="39.75" customHeight="1" x14ac:dyDescent="0.2">
      <c r="A23" s="172"/>
      <c r="B23" s="305" t="str">
        <f>IFERROR(VLOOKUP(A23,Findings_Table[],2,FALSE), " ")</f>
        <v xml:space="preserve"> </v>
      </c>
      <c r="C23" s="305"/>
      <c r="D23" s="305"/>
      <c r="E23" s="305"/>
      <c r="F23" s="305"/>
      <c r="G23" s="305"/>
      <c r="H23" s="305"/>
    </row>
    <row r="24" spans="1:8" ht="39.75" customHeight="1" x14ac:dyDescent="0.2">
      <c r="A24" s="172"/>
      <c r="B24" s="305" t="str">
        <f>IFERROR(VLOOKUP(A24,Findings_Table[],2,FALSE), " ")</f>
        <v xml:space="preserve"> </v>
      </c>
      <c r="C24" s="305"/>
      <c r="D24" s="305"/>
      <c r="E24" s="305"/>
      <c r="F24" s="305"/>
      <c r="G24" s="305"/>
      <c r="H24" s="305"/>
    </row>
  </sheetData>
  <mergeCells count="7">
    <mergeCell ref="B23:H23"/>
    <mergeCell ref="B24:H24"/>
    <mergeCell ref="A1:C1"/>
    <mergeCell ref="B15:C15"/>
    <mergeCell ref="B20:H20"/>
    <mergeCell ref="B21:H21"/>
    <mergeCell ref="B22:H22"/>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60C25-51CD-4FFD-8E23-719A4A9901F3}">
  <sheetPr>
    <tabColor theme="0"/>
  </sheetPr>
  <dimension ref="A1:J42"/>
  <sheetViews>
    <sheetView showGridLines="0" showZeros="0" topLeftCell="B1" zoomScaleNormal="100" zoomScaleSheetLayoutView="100" workbookViewId="0">
      <pane ySplit="4" topLeftCell="A5" activePane="bottomLeft" state="frozen"/>
      <selection activeCell="B1" sqref="B1"/>
      <selection pane="bottomLeft" activeCell="B13" sqref="B13"/>
    </sheetView>
  </sheetViews>
  <sheetFormatPr defaultRowHeight="12.75" x14ac:dyDescent="0.2"/>
  <cols>
    <col min="1" max="1" width="39.42578125" hidden="1" customWidth="1"/>
    <col min="2" max="2" width="42.5703125" customWidth="1"/>
    <col min="3" max="9" width="15.5703125" customWidth="1"/>
  </cols>
  <sheetData>
    <row r="1" spans="1:10" ht="21" x14ac:dyDescent="0.35">
      <c r="A1" s="310" t="s">
        <v>50</v>
      </c>
      <c r="B1" s="307"/>
      <c r="C1" s="307"/>
      <c r="D1" s="307"/>
      <c r="E1" s="307"/>
      <c r="F1" s="307"/>
      <c r="G1" s="307"/>
      <c r="H1" s="71"/>
      <c r="I1" s="71"/>
      <c r="J1" s="71"/>
    </row>
    <row r="3" spans="1:10" hidden="1" x14ac:dyDescent="0.2">
      <c r="A3" s="277"/>
      <c r="B3" s="277"/>
      <c r="C3" s="277"/>
      <c r="D3" s="55" t="s">
        <v>77</v>
      </c>
      <c r="E3" s="277"/>
      <c r="F3" s="277"/>
      <c r="G3" s="277"/>
    </row>
    <row r="4" spans="1:10" ht="25.5" x14ac:dyDescent="0.2">
      <c r="A4" s="55" t="s">
        <v>117</v>
      </c>
      <c r="B4" s="55" t="s">
        <v>2</v>
      </c>
      <c r="C4" s="55" t="s">
        <v>29</v>
      </c>
      <c r="D4" s="157" t="s">
        <v>57</v>
      </c>
      <c r="E4" s="201" t="s">
        <v>58</v>
      </c>
      <c r="F4" s="157" t="s">
        <v>59</v>
      </c>
      <c r="G4" s="201" t="s">
        <v>60</v>
      </c>
    </row>
    <row r="5" spans="1:10" x14ac:dyDescent="0.2">
      <c r="A5" s="277">
        <v>1</v>
      </c>
      <c r="B5" s="277" t="s">
        <v>148</v>
      </c>
      <c r="C5" s="277"/>
      <c r="D5" s="144">
        <v>0</v>
      </c>
      <c r="E5" s="146">
        <v>0</v>
      </c>
      <c r="F5" s="144">
        <v>-500</v>
      </c>
      <c r="G5" s="145">
        <v>0</v>
      </c>
    </row>
    <row r="6" spans="1:10" x14ac:dyDescent="0.2">
      <c r="A6" s="277"/>
      <c r="B6" s="277"/>
      <c r="C6" s="277" t="s">
        <v>191</v>
      </c>
      <c r="D6" s="144">
        <v>433.6</v>
      </c>
      <c r="E6" s="146">
        <v>86.72</v>
      </c>
      <c r="F6" s="144">
        <v>433.6</v>
      </c>
      <c r="G6" s="145">
        <v>86.72</v>
      </c>
    </row>
    <row r="7" spans="1:10" x14ac:dyDescent="0.2">
      <c r="A7" s="277"/>
      <c r="B7" s="277"/>
      <c r="C7" s="277" t="s">
        <v>209</v>
      </c>
      <c r="D7" s="144">
        <v>698.50000000000011</v>
      </c>
      <c r="E7" s="146">
        <v>139.69999999999999</v>
      </c>
      <c r="F7" s="144">
        <v>685.2</v>
      </c>
      <c r="G7" s="145">
        <v>137.04</v>
      </c>
    </row>
    <row r="8" spans="1:10" x14ac:dyDescent="0.2">
      <c r="A8" s="277"/>
      <c r="B8" s="277" t="s">
        <v>525</v>
      </c>
      <c r="C8" s="277"/>
      <c r="D8" s="144">
        <v>1132.1000000000001</v>
      </c>
      <c r="E8" s="146">
        <v>226.42</v>
      </c>
      <c r="F8" s="144">
        <v>618.80000000000007</v>
      </c>
      <c r="G8" s="145">
        <v>223.76</v>
      </c>
    </row>
    <row r="9" spans="1:10" x14ac:dyDescent="0.2">
      <c r="A9" s="277">
        <v>2</v>
      </c>
      <c r="B9" s="277" t="s">
        <v>149</v>
      </c>
      <c r="C9" s="277" t="s">
        <v>191</v>
      </c>
      <c r="D9" s="144">
        <v>43.400000000000006</v>
      </c>
      <c r="E9" s="146">
        <v>8.6800000000000015</v>
      </c>
      <c r="F9" s="144">
        <v>43.400000000000006</v>
      </c>
      <c r="G9" s="145">
        <v>8.6800000000000015</v>
      </c>
    </row>
    <row r="10" spans="1:10" x14ac:dyDescent="0.2">
      <c r="A10" s="277"/>
      <c r="B10" s="277"/>
      <c r="C10" s="277" t="s">
        <v>199</v>
      </c>
      <c r="D10" s="144">
        <v>318.60000000000002</v>
      </c>
      <c r="E10" s="146">
        <v>63.72</v>
      </c>
      <c r="F10" s="144">
        <v>262.8</v>
      </c>
      <c r="G10" s="145">
        <v>52.56</v>
      </c>
    </row>
    <row r="11" spans="1:10" x14ac:dyDescent="0.2">
      <c r="A11" s="277"/>
      <c r="B11" s="277"/>
      <c r="C11" s="277" t="s">
        <v>204</v>
      </c>
      <c r="D11" s="144">
        <v>189.7</v>
      </c>
      <c r="E11" s="146">
        <v>37.94</v>
      </c>
      <c r="F11" s="144">
        <v>189.7</v>
      </c>
      <c r="G11" s="145">
        <v>37.94</v>
      </c>
    </row>
    <row r="12" spans="1:10" x14ac:dyDescent="0.2">
      <c r="A12" s="277"/>
      <c r="B12" s="277"/>
      <c r="C12" s="277" t="s">
        <v>209</v>
      </c>
      <c r="D12" s="144">
        <v>146.29999999999998</v>
      </c>
      <c r="E12" s="146">
        <v>29.26</v>
      </c>
      <c r="F12" s="144">
        <v>146.29999999999998</v>
      </c>
      <c r="G12" s="145">
        <v>29.26</v>
      </c>
    </row>
    <row r="13" spans="1:10" x14ac:dyDescent="0.2">
      <c r="A13" s="277"/>
      <c r="B13" s="277" t="s">
        <v>526</v>
      </c>
      <c r="C13" s="277"/>
      <c r="D13" s="144">
        <v>698</v>
      </c>
      <c r="E13" s="146">
        <v>139.6</v>
      </c>
      <c r="F13" s="144">
        <v>642.20000000000005</v>
      </c>
      <c r="G13" s="145">
        <v>128.44</v>
      </c>
    </row>
    <row r="14" spans="1:10" x14ac:dyDescent="0.2">
      <c r="A14" s="277">
        <v>3</v>
      </c>
      <c r="B14" s="277" t="s">
        <v>150</v>
      </c>
      <c r="C14" s="277" t="s">
        <v>191</v>
      </c>
      <c r="D14" s="144">
        <v>255.89999999999998</v>
      </c>
      <c r="E14" s="146">
        <v>51.179999999999993</v>
      </c>
      <c r="F14" s="144">
        <v>255.89999999999998</v>
      </c>
      <c r="G14" s="145">
        <v>51.179999999999993</v>
      </c>
    </row>
    <row r="15" spans="1:10" x14ac:dyDescent="0.2">
      <c r="A15" s="277"/>
      <c r="B15" s="277"/>
      <c r="C15" s="277" t="s">
        <v>199</v>
      </c>
      <c r="D15" s="144">
        <v>261.8</v>
      </c>
      <c r="E15" s="146">
        <v>52.36</v>
      </c>
      <c r="F15" s="144">
        <v>216</v>
      </c>
      <c r="G15" s="145">
        <v>43.2</v>
      </c>
    </row>
    <row r="16" spans="1:10" x14ac:dyDescent="0.2">
      <c r="A16" s="277"/>
      <c r="B16" s="277"/>
      <c r="C16" s="277" t="s">
        <v>204</v>
      </c>
      <c r="D16" s="144">
        <v>230.60000000000002</v>
      </c>
      <c r="E16" s="146">
        <v>46.120000000000005</v>
      </c>
      <c r="F16" s="144">
        <v>230.60000000000002</v>
      </c>
      <c r="G16" s="145">
        <v>46.120000000000005</v>
      </c>
    </row>
    <row r="17" spans="1:7" x14ac:dyDescent="0.2">
      <c r="A17" s="277"/>
      <c r="B17" s="277"/>
      <c r="C17" s="277" t="s">
        <v>209</v>
      </c>
      <c r="D17" s="144">
        <v>537.1</v>
      </c>
      <c r="E17" s="146">
        <v>107.41999999999999</v>
      </c>
      <c r="F17" s="144">
        <v>537.1</v>
      </c>
      <c r="G17" s="145">
        <v>107.41999999999999</v>
      </c>
    </row>
    <row r="18" spans="1:7" x14ac:dyDescent="0.2">
      <c r="A18" s="277"/>
      <c r="B18" s="277" t="s">
        <v>527</v>
      </c>
      <c r="C18" s="277"/>
      <c r="D18" s="144">
        <v>1285.4000000000001</v>
      </c>
      <c r="E18" s="146">
        <v>257.08</v>
      </c>
      <c r="F18" s="144">
        <v>1239.5999999999999</v>
      </c>
      <c r="G18" s="145">
        <v>247.92</v>
      </c>
    </row>
    <row r="19" spans="1:7" x14ac:dyDescent="0.2">
      <c r="A19" s="277">
        <v>4</v>
      </c>
      <c r="B19" s="277" t="s">
        <v>558</v>
      </c>
      <c r="C19" s="277" t="s">
        <v>209</v>
      </c>
      <c r="D19" s="144">
        <v>33.299999999999997</v>
      </c>
      <c r="E19" s="146">
        <v>6.66</v>
      </c>
      <c r="F19" s="144">
        <v>33.299999999999997</v>
      </c>
      <c r="G19" s="145">
        <v>6.66</v>
      </c>
    </row>
    <row r="20" spans="1:7" x14ac:dyDescent="0.2">
      <c r="A20" s="277"/>
      <c r="B20" s="277" t="s">
        <v>559</v>
      </c>
      <c r="C20" s="277"/>
      <c r="D20" s="144">
        <v>33.299999999999997</v>
      </c>
      <c r="E20" s="146">
        <v>6.66</v>
      </c>
      <c r="F20" s="144">
        <v>33.299999999999997</v>
      </c>
      <c r="G20" s="145">
        <v>6.66</v>
      </c>
    </row>
    <row r="21" spans="1:7" x14ac:dyDescent="0.2">
      <c r="A21" s="277">
        <v>5</v>
      </c>
      <c r="B21" s="277" t="s">
        <v>534</v>
      </c>
      <c r="C21" s="277" t="s">
        <v>191</v>
      </c>
      <c r="D21" s="144">
        <v>186.5</v>
      </c>
      <c r="E21" s="146">
        <v>37.300000000000004</v>
      </c>
      <c r="F21" s="144">
        <v>186.5</v>
      </c>
      <c r="G21" s="145">
        <v>37.300000000000004</v>
      </c>
    </row>
    <row r="22" spans="1:7" x14ac:dyDescent="0.2">
      <c r="A22" s="277"/>
      <c r="B22" s="277"/>
      <c r="C22" s="277" t="s">
        <v>199</v>
      </c>
      <c r="D22" s="144">
        <v>240.59999999999997</v>
      </c>
      <c r="E22" s="146">
        <v>48.12</v>
      </c>
      <c r="F22" s="144">
        <v>198.5</v>
      </c>
      <c r="G22" s="145">
        <v>39.700000000000003</v>
      </c>
    </row>
    <row r="23" spans="1:7" x14ac:dyDescent="0.2">
      <c r="A23" s="277"/>
      <c r="B23" s="277"/>
      <c r="C23" s="277" t="s">
        <v>204</v>
      </c>
      <c r="D23" s="144">
        <v>248.1</v>
      </c>
      <c r="E23" s="146">
        <v>49.620000000000005</v>
      </c>
      <c r="F23" s="144">
        <v>233.5</v>
      </c>
      <c r="G23" s="145">
        <v>46.7</v>
      </c>
    </row>
    <row r="24" spans="1:7" x14ac:dyDescent="0.2">
      <c r="A24" s="277"/>
      <c r="B24" s="277"/>
      <c r="C24" s="277" t="s">
        <v>209</v>
      </c>
      <c r="D24" s="144">
        <v>1165.0999999999997</v>
      </c>
      <c r="E24" s="146">
        <v>233.01999999999995</v>
      </c>
      <c r="F24" s="144">
        <v>1099.6499999999999</v>
      </c>
      <c r="G24" s="145">
        <v>219.92999999999998</v>
      </c>
    </row>
    <row r="25" spans="1:7" x14ac:dyDescent="0.2">
      <c r="A25" s="277"/>
      <c r="B25" s="277" t="s">
        <v>536</v>
      </c>
      <c r="C25" s="277"/>
      <c r="D25" s="144">
        <v>1840.2999999999997</v>
      </c>
      <c r="E25" s="146">
        <v>368.05999999999995</v>
      </c>
      <c r="F25" s="144">
        <v>1718.1499999999999</v>
      </c>
      <c r="G25" s="145">
        <v>343.63</v>
      </c>
    </row>
    <row r="26" spans="1:7" x14ac:dyDescent="0.2">
      <c r="A26" s="277">
        <v>6</v>
      </c>
      <c r="B26" s="277" t="s">
        <v>535</v>
      </c>
      <c r="C26" s="277" t="s">
        <v>209</v>
      </c>
      <c r="D26" s="144">
        <v>55.5</v>
      </c>
      <c r="E26" s="146">
        <v>11.100000000000001</v>
      </c>
      <c r="F26" s="144">
        <v>55.5</v>
      </c>
      <c r="G26" s="145">
        <v>11.100000000000001</v>
      </c>
    </row>
    <row r="27" spans="1:7" x14ac:dyDescent="0.2">
      <c r="A27" s="277"/>
      <c r="B27" s="277" t="s">
        <v>537</v>
      </c>
      <c r="C27" s="277"/>
      <c r="D27" s="144">
        <v>55.5</v>
      </c>
      <c r="E27" s="146">
        <v>11.100000000000001</v>
      </c>
      <c r="F27" s="144">
        <v>55.5</v>
      </c>
      <c r="G27" s="145">
        <v>11.100000000000001</v>
      </c>
    </row>
    <row r="28" spans="1:7" x14ac:dyDescent="0.2">
      <c r="A28" s="277">
        <v>7</v>
      </c>
      <c r="B28" s="277" t="s">
        <v>36</v>
      </c>
      <c r="C28" s="277" t="s">
        <v>191</v>
      </c>
      <c r="D28" s="144">
        <v>130.19999999999999</v>
      </c>
      <c r="E28" s="146">
        <v>26.04</v>
      </c>
      <c r="F28" s="144">
        <v>130.19999999999999</v>
      </c>
      <c r="G28" s="145">
        <v>26.04</v>
      </c>
    </row>
    <row r="29" spans="1:7" x14ac:dyDescent="0.2">
      <c r="A29" s="277"/>
      <c r="B29" s="277"/>
      <c r="C29" s="277" t="s">
        <v>209</v>
      </c>
      <c r="D29" s="144">
        <v>312.70000000000005</v>
      </c>
      <c r="E29" s="146">
        <v>62.540000000000006</v>
      </c>
      <c r="F29" s="144">
        <v>312.70000000000005</v>
      </c>
      <c r="G29" s="145">
        <v>62.540000000000006</v>
      </c>
    </row>
    <row r="30" spans="1:7" x14ac:dyDescent="0.2">
      <c r="A30" s="277"/>
      <c r="B30" s="277" t="s">
        <v>528</v>
      </c>
      <c r="C30" s="277"/>
      <c r="D30" s="144">
        <v>442.90000000000003</v>
      </c>
      <c r="E30" s="146">
        <v>88.580000000000013</v>
      </c>
      <c r="F30" s="144">
        <v>442.90000000000003</v>
      </c>
      <c r="G30" s="145">
        <v>88.580000000000013</v>
      </c>
    </row>
    <row r="31" spans="1:7" x14ac:dyDescent="0.2">
      <c r="A31" s="277">
        <v>9</v>
      </c>
      <c r="B31" s="277" t="s">
        <v>13</v>
      </c>
      <c r="C31" s="277" t="s">
        <v>191</v>
      </c>
      <c r="D31" s="144">
        <v>208.2</v>
      </c>
      <c r="E31" s="146">
        <v>41.640000000000008</v>
      </c>
      <c r="F31" s="144">
        <v>133.20000000000002</v>
      </c>
      <c r="G31" s="145">
        <v>26.64</v>
      </c>
    </row>
    <row r="32" spans="1:7" x14ac:dyDescent="0.2">
      <c r="A32" s="277"/>
      <c r="B32" s="277"/>
      <c r="C32" s="277" t="s">
        <v>199</v>
      </c>
      <c r="D32" s="144">
        <v>466.7999999999999</v>
      </c>
      <c r="E32" s="146">
        <v>93.359999999999985</v>
      </c>
      <c r="F32" s="144">
        <v>315.2</v>
      </c>
      <c r="G32" s="145">
        <v>63.040000000000013</v>
      </c>
    </row>
    <row r="33" spans="1:7" x14ac:dyDescent="0.2">
      <c r="A33" s="277"/>
      <c r="B33" s="277"/>
      <c r="C33" s="277" t="s">
        <v>204</v>
      </c>
      <c r="D33" s="144">
        <v>29.200000000000003</v>
      </c>
      <c r="E33" s="146">
        <v>5.8400000000000007</v>
      </c>
      <c r="F33" s="144">
        <v>29.200000000000003</v>
      </c>
      <c r="G33" s="145">
        <v>5.8400000000000007</v>
      </c>
    </row>
    <row r="34" spans="1:7" x14ac:dyDescent="0.2">
      <c r="A34" s="277"/>
      <c r="B34" s="277"/>
      <c r="C34" s="277" t="s">
        <v>209</v>
      </c>
      <c r="D34" s="144">
        <v>2328.9499999999985</v>
      </c>
      <c r="E34" s="146">
        <v>465.79000000000093</v>
      </c>
      <c r="F34" s="144">
        <v>1687.9499999999975</v>
      </c>
      <c r="G34" s="145">
        <v>337.59000000000032</v>
      </c>
    </row>
    <row r="35" spans="1:7" x14ac:dyDescent="0.2">
      <c r="A35" s="277"/>
      <c r="B35" s="277" t="s">
        <v>529</v>
      </c>
      <c r="C35" s="277"/>
      <c r="D35" s="144">
        <v>3033.1499999999983</v>
      </c>
      <c r="E35" s="146">
        <v>606.6300000000009</v>
      </c>
      <c r="F35" s="144">
        <v>2165.5499999999975</v>
      </c>
      <c r="G35" s="145">
        <v>433.11000000000035</v>
      </c>
    </row>
    <row r="36" spans="1:7" x14ac:dyDescent="0.2">
      <c r="A36" s="277">
        <v>10</v>
      </c>
      <c r="B36" s="277" t="s">
        <v>141</v>
      </c>
      <c r="C36" s="277" t="s">
        <v>209</v>
      </c>
      <c r="D36" s="144">
        <v>42.15</v>
      </c>
      <c r="E36" s="146">
        <v>8.43</v>
      </c>
      <c r="F36" s="144">
        <v>42.15</v>
      </c>
      <c r="G36" s="145">
        <v>8.43</v>
      </c>
    </row>
    <row r="37" spans="1:7" x14ac:dyDescent="0.2">
      <c r="A37" s="277"/>
      <c r="B37" s="277" t="s">
        <v>530</v>
      </c>
      <c r="C37" s="277"/>
      <c r="D37" s="144">
        <v>42.15</v>
      </c>
      <c r="E37" s="146">
        <v>8.43</v>
      </c>
      <c r="F37" s="144">
        <v>42.15</v>
      </c>
      <c r="G37" s="145">
        <v>8.43</v>
      </c>
    </row>
    <row r="38" spans="1:7" x14ac:dyDescent="0.2">
      <c r="A38" s="277">
        <v>11</v>
      </c>
      <c r="B38" s="277" t="s">
        <v>142</v>
      </c>
      <c r="C38" s="277" t="s">
        <v>209</v>
      </c>
      <c r="D38" s="144">
        <v>24.400000000000002</v>
      </c>
      <c r="E38" s="146">
        <v>4.8800000000000008</v>
      </c>
      <c r="F38" s="144">
        <v>18.850000000000001</v>
      </c>
      <c r="G38" s="145">
        <v>3.7700000000000005</v>
      </c>
    </row>
    <row r="39" spans="1:7" x14ac:dyDescent="0.2">
      <c r="A39" s="277"/>
      <c r="B39" s="277" t="s">
        <v>531</v>
      </c>
      <c r="C39" s="277"/>
      <c r="D39" s="144">
        <v>24.400000000000002</v>
      </c>
      <c r="E39" s="146">
        <v>4.8800000000000008</v>
      </c>
      <c r="F39" s="144">
        <v>18.850000000000001</v>
      </c>
      <c r="G39" s="145">
        <v>3.7700000000000005</v>
      </c>
    </row>
    <row r="40" spans="1:7" x14ac:dyDescent="0.2">
      <c r="A40" s="277">
        <v>12</v>
      </c>
      <c r="B40" s="277" t="s">
        <v>38</v>
      </c>
      <c r="C40" s="277" t="s">
        <v>191</v>
      </c>
      <c r="D40" s="144">
        <v>104</v>
      </c>
      <c r="E40" s="146">
        <v>20.8</v>
      </c>
      <c r="F40" s="144">
        <v>78</v>
      </c>
      <c r="G40" s="145">
        <v>15.600000000000001</v>
      </c>
    </row>
    <row r="41" spans="1:7" x14ac:dyDescent="0.2">
      <c r="A41" s="277"/>
      <c r="B41" s="277" t="s">
        <v>532</v>
      </c>
      <c r="C41" s="277"/>
      <c r="D41" s="144">
        <v>104</v>
      </c>
      <c r="E41" s="146">
        <v>20.8</v>
      </c>
      <c r="F41" s="144">
        <v>78</v>
      </c>
      <c r="G41" s="145">
        <v>15.600000000000001</v>
      </c>
    </row>
    <row r="42" spans="1:7" x14ac:dyDescent="0.2">
      <c r="A42" s="277" t="s">
        <v>51</v>
      </c>
      <c r="B42" s="277"/>
      <c r="C42" s="277"/>
      <c r="D42" s="147">
        <v>8691.1999999999971</v>
      </c>
      <c r="E42" s="149">
        <v>1738.2400000000009</v>
      </c>
      <c r="F42" s="147">
        <v>7054.9999999999964</v>
      </c>
      <c r="G42" s="148">
        <v>1511.0000000000002</v>
      </c>
    </row>
  </sheetData>
  <mergeCells count="1">
    <mergeCell ref="A1:G1"/>
  </mergeCells>
  <pageMargins left="0.70866141732283472" right="0.70866141732283472" top="0.74803149606299213" bottom="0.74803149606299213" header="0.31496062992125984" footer="0.31496062992125984"/>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39165-C0C3-4746-8CF4-1A2513B8C1F8}">
  <sheetPr>
    <tabColor theme="0"/>
  </sheetPr>
  <dimension ref="A1:K103"/>
  <sheetViews>
    <sheetView showGridLines="0" showZeros="0" zoomScaleNormal="100" zoomScaleSheetLayoutView="100" workbookViewId="0">
      <pane ySplit="3" topLeftCell="A4" activePane="bottomLeft" state="frozen"/>
      <selection pane="bottomLeft" activeCell="A11" sqref="A11"/>
    </sheetView>
  </sheetViews>
  <sheetFormatPr defaultRowHeight="12.75" x14ac:dyDescent="0.2"/>
  <cols>
    <col min="1" max="1" width="36" customWidth="1"/>
    <col min="2" max="2" width="5.42578125" style="186" hidden="1" customWidth="1"/>
    <col min="3" max="3" width="31.140625" customWidth="1"/>
    <col min="4" max="4" width="8.85546875" customWidth="1"/>
    <col min="5" max="5" width="14.85546875" customWidth="1"/>
    <col min="6" max="6" width="8.85546875" customWidth="1"/>
    <col min="7" max="7" width="15" customWidth="1"/>
    <col min="8" max="8" width="20.85546875" bestFit="1" customWidth="1"/>
    <col min="9" max="9" width="26.5703125" bestFit="1" customWidth="1"/>
    <col min="10" max="10" width="21" bestFit="1" customWidth="1"/>
    <col min="11" max="11" width="26.85546875" bestFit="1" customWidth="1"/>
    <col min="12" max="12" width="20.85546875" bestFit="1" customWidth="1"/>
    <col min="13" max="13" width="26.5703125" bestFit="1" customWidth="1"/>
    <col min="14" max="14" width="26.42578125" bestFit="1" customWidth="1"/>
    <col min="15" max="15" width="32.140625" bestFit="1" customWidth="1"/>
    <col min="16" max="16" width="26.42578125" bestFit="1" customWidth="1"/>
    <col min="17" max="17" width="32" bestFit="1" customWidth="1"/>
    <col min="18" max="20" width="26.85546875" bestFit="1" customWidth="1"/>
    <col min="21" max="21" width="26" bestFit="1" customWidth="1"/>
    <col min="22" max="22" width="31.5703125" bestFit="1" customWidth="1"/>
    <col min="23" max="23" width="25.85546875" bestFit="1" customWidth="1"/>
    <col min="24" max="24" width="31.5703125" bestFit="1" customWidth="1"/>
    <col min="25" max="28" width="26.85546875" bestFit="1" customWidth="1"/>
    <col min="29" max="29" width="28" bestFit="1" customWidth="1"/>
    <col min="30" max="30" width="33.85546875" bestFit="1" customWidth="1"/>
    <col min="31" max="31" width="27.85546875" bestFit="1" customWidth="1"/>
    <col min="32" max="32" width="33.5703125" bestFit="1" customWidth="1"/>
    <col min="33" max="33" width="26.42578125" bestFit="1" customWidth="1"/>
    <col min="34" max="34" width="32.140625" bestFit="1" customWidth="1"/>
    <col min="35" max="35" width="26.42578125" bestFit="1" customWidth="1"/>
    <col min="36" max="36" width="32" bestFit="1" customWidth="1"/>
  </cols>
  <sheetData>
    <row r="1" spans="1:11" ht="21" x14ac:dyDescent="0.35">
      <c r="A1" s="310" t="s">
        <v>61</v>
      </c>
      <c r="B1" s="307"/>
      <c r="C1" s="307"/>
      <c r="D1" s="307"/>
      <c r="E1" s="307"/>
      <c r="F1" s="307"/>
      <c r="G1" s="54"/>
      <c r="H1" s="54"/>
      <c r="I1" s="54"/>
      <c r="J1" s="54"/>
      <c r="K1" s="54"/>
    </row>
    <row r="2" spans="1:11" ht="15" x14ac:dyDescent="0.25">
      <c r="A2" s="31"/>
      <c r="B2" s="184"/>
      <c r="C2" s="31"/>
      <c r="D2" s="31"/>
      <c r="E2" s="31"/>
      <c r="F2" s="31"/>
      <c r="G2" s="31"/>
      <c r="H2" s="31"/>
      <c r="I2" s="31"/>
      <c r="J2" s="31"/>
      <c r="K2" s="31"/>
    </row>
    <row r="3" spans="1:11" ht="25.5" x14ac:dyDescent="0.2">
      <c r="A3" s="55" t="s">
        <v>7</v>
      </c>
      <c r="B3" s="185" t="s">
        <v>117</v>
      </c>
      <c r="C3" s="55" t="s">
        <v>2</v>
      </c>
      <c r="D3" s="57" t="s">
        <v>62</v>
      </c>
      <c r="E3" s="56" t="s">
        <v>57</v>
      </c>
      <c r="F3" s="57" t="s">
        <v>63</v>
      </c>
      <c r="G3" s="56" t="s">
        <v>59</v>
      </c>
    </row>
    <row r="4" spans="1:11" x14ac:dyDescent="0.2">
      <c r="A4" s="277" t="s">
        <v>476</v>
      </c>
      <c r="B4" s="277">
        <v>1</v>
      </c>
      <c r="C4" s="277" t="s">
        <v>148</v>
      </c>
      <c r="D4" s="150"/>
      <c r="E4" s="151">
        <v>0</v>
      </c>
      <c r="F4" s="150">
        <v>0</v>
      </c>
      <c r="G4" s="151">
        <v>-500</v>
      </c>
    </row>
    <row r="5" spans="1:11" x14ac:dyDescent="0.2">
      <c r="A5" s="277" t="s">
        <v>477</v>
      </c>
      <c r="B5" s="277"/>
      <c r="C5" s="277"/>
      <c r="D5" s="150"/>
      <c r="E5" s="151">
        <v>0</v>
      </c>
      <c r="F5" s="150">
        <v>0</v>
      </c>
      <c r="G5" s="151">
        <v>-500</v>
      </c>
    </row>
    <row r="6" spans="1:11" x14ac:dyDescent="0.2">
      <c r="A6" s="277"/>
      <c r="B6" s="277"/>
      <c r="C6" s="277"/>
      <c r="D6" s="150"/>
      <c r="E6" s="151"/>
      <c r="F6" s="150"/>
      <c r="G6" s="151"/>
    </row>
    <row r="7" spans="1:11" x14ac:dyDescent="0.2">
      <c r="A7" s="277" t="s">
        <v>219</v>
      </c>
      <c r="B7" s="277">
        <v>1</v>
      </c>
      <c r="C7" s="277" t="s">
        <v>148</v>
      </c>
      <c r="D7" s="150">
        <v>1.5</v>
      </c>
      <c r="E7" s="151">
        <v>368.5</v>
      </c>
      <c r="F7" s="150">
        <v>1.5</v>
      </c>
      <c r="G7" s="151">
        <v>368.5</v>
      </c>
    </row>
    <row r="8" spans="1:11" x14ac:dyDescent="0.2">
      <c r="A8" s="277"/>
      <c r="B8" s="277">
        <v>2</v>
      </c>
      <c r="C8" s="277" t="s">
        <v>149</v>
      </c>
      <c r="D8" s="150">
        <v>3</v>
      </c>
      <c r="E8" s="151">
        <v>508.3</v>
      </c>
      <c r="F8" s="150">
        <v>3</v>
      </c>
      <c r="G8" s="151">
        <v>452.5</v>
      </c>
    </row>
    <row r="9" spans="1:11" x14ac:dyDescent="0.2">
      <c r="A9" s="277"/>
      <c r="B9" s="277">
        <v>3</v>
      </c>
      <c r="C9" s="277" t="s">
        <v>150</v>
      </c>
      <c r="D9" s="150">
        <v>6.5</v>
      </c>
      <c r="E9" s="151">
        <v>1036.8000000000002</v>
      </c>
      <c r="F9" s="150">
        <v>6.5</v>
      </c>
      <c r="G9" s="151">
        <v>991</v>
      </c>
    </row>
    <row r="10" spans="1:11" x14ac:dyDescent="0.2">
      <c r="A10" s="277"/>
      <c r="B10" s="277">
        <v>5</v>
      </c>
      <c r="C10" s="277" t="s">
        <v>534</v>
      </c>
      <c r="D10" s="150">
        <v>5.3999999999999995</v>
      </c>
      <c r="E10" s="151">
        <v>856.00000000000011</v>
      </c>
      <c r="F10" s="150">
        <v>5.3999999999999995</v>
      </c>
      <c r="G10" s="151">
        <v>820.09999999999991</v>
      </c>
    </row>
    <row r="11" spans="1:11" ht="15" x14ac:dyDescent="0.25">
      <c r="A11" s="277" t="s">
        <v>452</v>
      </c>
      <c r="B11" s="277"/>
      <c r="C11" s="277"/>
      <c r="D11" s="150">
        <v>16.399999999999999</v>
      </c>
      <c r="E11" s="151">
        <v>2769.6000000000004</v>
      </c>
      <c r="F11" s="150">
        <v>16.399999999999999</v>
      </c>
      <c r="G11" s="151">
        <v>2632.1</v>
      </c>
      <c r="H11" s="52"/>
      <c r="I11" s="52"/>
      <c r="J11" s="52"/>
      <c r="K11" s="52"/>
    </row>
    <row r="12" spans="1:11" ht="15" x14ac:dyDescent="0.25">
      <c r="A12" s="277"/>
      <c r="B12" s="277"/>
      <c r="C12" s="277"/>
      <c r="D12" s="150"/>
      <c r="E12" s="151"/>
      <c r="F12" s="150"/>
      <c r="G12" s="151"/>
      <c r="H12" s="53"/>
      <c r="I12" s="53"/>
      <c r="J12" s="53"/>
      <c r="K12" s="53"/>
    </row>
    <row r="13" spans="1:11" x14ac:dyDescent="0.2">
      <c r="A13" s="277" t="s">
        <v>222</v>
      </c>
      <c r="B13" s="277">
        <v>4</v>
      </c>
      <c r="C13" s="277" t="s">
        <v>558</v>
      </c>
      <c r="D13" s="150">
        <v>0.3</v>
      </c>
      <c r="E13" s="151">
        <v>33.299999999999997</v>
      </c>
      <c r="F13" s="150">
        <v>0.3</v>
      </c>
      <c r="G13" s="151">
        <v>33.299999999999997</v>
      </c>
    </row>
    <row r="14" spans="1:11" x14ac:dyDescent="0.2">
      <c r="A14" s="277"/>
      <c r="B14" s="277">
        <v>5</v>
      </c>
      <c r="C14" s="277" t="s">
        <v>534</v>
      </c>
      <c r="D14" s="150">
        <v>0.30000000000000004</v>
      </c>
      <c r="E14" s="151">
        <v>35.5</v>
      </c>
      <c r="F14" s="150">
        <v>0.30000000000000004</v>
      </c>
      <c r="G14" s="151">
        <v>35.5</v>
      </c>
    </row>
    <row r="15" spans="1:11" x14ac:dyDescent="0.2">
      <c r="A15" s="277" t="s">
        <v>453</v>
      </c>
      <c r="B15" s="277"/>
      <c r="C15" s="277"/>
      <c r="D15" s="150">
        <v>0.60000000000000009</v>
      </c>
      <c r="E15" s="151">
        <v>68.8</v>
      </c>
      <c r="F15" s="150">
        <v>0.60000000000000009</v>
      </c>
      <c r="G15" s="151">
        <v>68.8</v>
      </c>
    </row>
    <row r="16" spans="1:11" x14ac:dyDescent="0.2">
      <c r="A16" s="277"/>
      <c r="B16" s="277"/>
      <c r="C16" s="277"/>
      <c r="D16" s="150"/>
      <c r="E16" s="151"/>
      <c r="F16" s="150"/>
      <c r="G16" s="151"/>
    </row>
    <row r="17" spans="1:7" x14ac:dyDescent="0.2">
      <c r="A17" s="277" t="s">
        <v>230</v>
      </c>
      <c r="B17" s="277">
        <v>1</v>
      </c>
      <c r="C17" s="277" t="s">
        <v>148</v>
      </c>
      <c r="D17" s="150">
        <v>0.3</v>
      </c>
      <c r="E17" s="151">
        <v>65.099999999999994</v>
      </c>
      <c r="F17" s="150">
        <v>0.3</v>
      </c>
      <c r="G17" s="151">
        <v>65.099999999999994</v>
      </c>
    </row>
    <row r="18" spans="1:7" x14ac:dyDescent="0.2">
      <c r="A18" s="277"/>
      <c r="B18" s="277">
        <v>2</v>
      </c>
      <c r="C18" s="277" t="s">
        <v>149</v>
      </c>
      <c r="D18" s="150">
        <v>0.2</v>
      </c>
      <c r="E18" s="151">
        <v>43.400000000000006</v>
      </c>
      <c r="F18" s="150">
        <v>0.2</v>
      </c>
      <c r="G18" s="151">
        <v>43.400000000000006</v>
      </c>
    </row>
    <row r="19" spans="1:7" x14ac:dyDescent="0.2">
      <c r="A19" s="277"/>
      <c r="B19" s="277">
        <v>3</v>
      </c>
      <c r="C19" s="277" t="s">
        <v>150</v>
      </c>
      <c r="D19" s="150">
        <v>0.5</v>
      </c>
      <c r="E19" s="151">
        <v>59.9</v>
      </c>
      <c r="F19" s="150">
        <v>0.5</v>
      </c>
      <c r="G19" s="151">
        <v>59.9</v>
      </c>
    </row>
    <row r="20" spans="1:7" x14ac:dyDescent="0.2">
      <c r="A20" s="277"/>
      <c r="B20" s="277">
        <v>5</v>
      </c>
      <c r="C20" s="277" t="s">
        <v>534</v>
      </c>
      <c r="D20" s="150">
        <v>0.4</v>
      </c>
      <c r="E20" s="151">
        <v>48.800000000000004</v>
      </c>
      <c r="F20" s="150">
        <v>0.4</v>
      </c>
      <c r="G20" s="151">
        <v>48.800000000000004</v>
      </c>
    </row>
    <row r="21" spans="1:7" x14ac:dyDescent="0.2">
      <c r="A21" s="277" t="s">
        <v>454</v>
      </c>
      <c r="B21" s="277"/>
      <c r="C21" s="277"/>
      <c r="D21" s="150">
        <v>1.4</v>
      </c>
      <c r="E21" s="151">
        <v>217.20000000000002</v>
      </c>
      <c r="F21" s="150">
        <v>1.4</v>
      </c>
      <c r="G21" s="151">
        <v>217.20000000000002</v>
      </c>
    </row>
    <row r="22" spans="1:7" x14ac:dyDescent="0.2">
      <c r="A22" s="277"/>
      <c r="B22" s="277"/>
      <c r="C22" s="277"/>
      <c r="D22" s="150"/>
      <c r="E22" s="151"/>
      <c r="F22" s="150"/>
      <c r="G22" s="151"/>
    </row>
    <row r="23" spans="1:7" x14ac:dyDescent="0.2">
      <c r="A23" s="277" t="s">
        <v>264</v>
      </c>
      <c r="B23" s="277">
        <v>1</v>
      </c>
      <c r="C23" s="277" t="s">
        <v>148</v>
      </c>
      <c r="D23" s="150">
        <v>5.5</v>
      </c>
      <c r="E23" s="151">
        <v>698.50000000000011</v>
      </c>
      <c r="F23" s="150">
        <v>5.4</v>
      </c>
      <c r="G23" s="151">
        <v>685.2</v>
      </c>
    </row>
    <row r="24" spans="1:7" ht="25.5" x14ac:dyDescent="0.2">
      <c r="A24" s="277" t="s">
        <v>455</v>
      </c>
      <c r="B24" s="277"/>
      <c r="C24" s="277"/>
      <c r="D24" s="150">
        <v>5.5</v>
      </c>
      <c r="E24" s="151">
        <v>698.50000000000011</v>
      </c>
      <c r="F24" s="150">
        <v>5.4</v>
      </c>
      <c r="G24" s="151">
        <v>685.2</v>
      </c>
    </row>
    <row r="25" spans="1:7" x14ac:dyDescent="0.2">
      <c r="A25" s="277"/>
      <c r="B25" s="277"/>
      <c r="C25" s="277"/>
      <c r="D25" s="150"/>
      <c r="E25" s="151"/>
      <c r="F25" s="150"/>
      <c r="G25" s="151"/>
    </row>
    <row r="26" spans="1:7" x14ac:dyDescent="0.2">
      <c r="A26" s="277" t="s">
        <v>304</v>
      </c>
      <c r="B26" s="277">
        <v>2</v>
      </c>
      <c r="C26" s="277" t="s">
        <v>149</v>
      </c>
      <c r="D26" s="150">
        <v>0.4</v>
      </c>
      <c r="E26" s="151">
        <v>53.2</v>
      </c>
      <c r="F26" s="150">
        <v>0.4</v>
      </c>
      <c r="G26" s="151">
        <v>53.2</v>
      </c>
    </row>
    <row r="27" spans="1:7" x14ac:dyDescent="0.2">
      <c r="A27" s="277"/>
      <c r="B27" s="277">
        <v>3</v>
      </c>
      <c r="C27" s="277" t="s">
        <v>150</v>
      </c>
      <c r="D27" s="150">
        <v>0.2</v>
      </c>
      <c r="E27" s="151">
        <v>22.200000000000003</v>
      </c>
      <c r="F27" s="150">
        <v>0.2</v>
      </c>
      <c r="G27" s="151">
        <v>22.200000000000003</v>
      </c>
    </row>
    <row r="28" spans="1:7" x14ac:dyDescent="0.2">
      <c r="A28" s="277"/>
      <c r="B28" s="277">
        <v>5</v>
      </c>
      <c r="C28" s="277" t="s">
        <v>534</v>
      </c>
      <c r="D28" s="150">
        <v>2.2999999999999998</v>
      </c>
      <c r="E28" s="151">
        <v>277.3</v>
      </c>
      <c r="F28" s="150">
        <v>2.2999999999999998</v>
      </c>
      <c r="G28" s="151">
        <v>274.2</v>
      </c>
    </row>
    <row r="29" spans="1:7" x14ac:dyDescent="0.2">
      <c r="A29" s="277" t="s">
        <v>456</v>
      </c>
      <c r="B29" s="277"/>
      <c r="C29" s="277"/>
      <c r="D29" s="150">
        <v>2.9</v>
      </c>
      <c r="E29" s="151">
        <v>352.70000000000005</v>
      </c>
      <c r="F29" s="150">
        <v>2.9</v>
      </c>
      <c r="G29" s="151">
        <v>349.6</v>
      </c>
    </row>
    <row r="30" spans="1:7" x14ac:dyDescent="0.2">
      <c r="A30" s="277"/>
      <c r="B30" s="277"/>
      <c r="C30" s="277"/>
      <c r="D30" s="150"/>
      <c r="E30" s="151"/>
      <c r="F30" s="150"/>
      <c r="G30" s="151"/>
    </row>
    <row r="31" spans="1:7" x14ac:dyDescent="0.2">
      <c r="A31" s="277" t="s">
        <v>309</v>
      </c>
      <c r="B31" s="277">
        <v>5</v>
      </c>
      <c r="C31" s="277" t="s">
        <v>534</v>
      </c>
      <c r="D31" s="150">
        <v>0.9</v>
      </c>
      <c r="E31" s="151">
        <v>110.89999999999999</v>
      </c>
      <c r="F31" s="150">
        <v>0.9</v>
      </c>
      <c r="G31" s="151">
        <v>107.8</v>
      </c>
    </row>
    <row r="32" spans="1:7" x14ac:dyDescent="0.2">
      <c r="A32" s="277" t="s">
        <v>538</v>
      </c>
      <c r="B32" s="277"/>
      <c r="C32" s="277"/>
      <c r="D32" s="150">
        <v>0.9</v>
      </c>
      <c r="E32" s="151">
        <v>110.89999999999999</v>
      </c>
      <c r="F32" s="150">
        <v>0.9</v>
      </c>
      <c r="G32" s="151">
        <v>107.8</v>
      </c>
    </row>
    <row r="33" spans="1:7" x14ac:dyDescent="0.2">
      <c r="A33" s="277"/>
      <c r="B33" s="277"/>
      <c r="C33" s="277"/>
      <c r="D33" s="150"/>
      <c r="E33" s="151"/>
      <c r="F33" s="150"/>
      <c r="G33" s="151"/>
    </row>
    <row r="34" spans="1:7" x14ac:dyDescent="0.2">
      <c r="A34" s="277" t="s">
        <v>310</v>
      </c>
      <c r="B34" s="277">
        <v>5</v>
      </c>
      <c r="C34" s="277" t="s">
        <v>534</v>
      </c>
      <c r="D34" s="150">
        <v>0.2</v>
      </c>
      <c r="E34" s="151">
        <v>22.200000000000003</v>
      </c>
      <c r="F34" s="150">
        <v>0.2</v>
      </c>
      <c r="G34" s="151">
        <v>22.200000000000003</v>
      </c>
    </row>
    <row r="35" spans="1:7" x14ac:dyDescent="0.2">
      <c r="A35" s="277" t="s">
        <v>539</v>
      </c>
      <c r="B35" s="277"/>
      <c r="C35" s="277"/>
      <c r="D35" s="150">
        <v>0.2</v>
      </c>
      <c r="E35" s="151">
        <v>22.200000000000003</v>
      </c>
      <c r="F35" s="150">
        <v>0.2</v>
      </c>
      <c r="G35" s="151">
        <v>22.200000000000003</v>
      </c>
    </row>
    <row r="36" spans="1:7" x14ac:dyDescent="0.2">
      <c r="A36" s="277"/>
      <c r="B36" s="277"/>
      <c r="C36" s="277"/>
      <c r="D36" s="150"/>
      <c r="E36" s="151"/>
      <c r="F36" s="150"/>
      <c r="G36" s="151"/>
    </row>
    <row r="37" spans="1:7" x14ac:dyDescent="0.2">
      <c r="A37" s="277" t="s">
        <v>312</v>
      </c>
      <c r="B37" s="277">
        <v>5</v>
      </c>
      <c r="C37" s="277" t="s">
        <v>534</v>
      </c>
      <c r="D37" s="150">
        <v>0.4</v>
      </c>
      <c r="E37" s="151">
        <v>44.400000000000006</v>
      </c>
      <c r="F37" s="150">
        <v>0.4</v>
      </c>
      <c r="G37" s="151">
        <v>44.400000000000006</v>
      </c>
    </row>
    <row r="38" spans="1:7" x14ac:dyDescent="0.2">
      <c r="A38" s="277" t="s">
        <v>540</v>
      </c>
      <c r="B38" s="277"/>
      <c r="C38" s="277"/>
      <c r="D38" s="150">
        <v>0.4</v>
      </c>
      <c r="E38" s="151">
        <v>44.400000000000006</v>
      </c>
      <c r="F38" s="150">
        <v>0.4</v>
      </c>
      <c r="G38" s="151">
        <v>44.400000000000006</v>
      </c>
    </row>
    <row r="39" spans="1:7" x14ac:dyDescent="0.2">
      <c r="A39" s="277"/>
      <c r="B39" s="277"/>
      <c r="C39" s="277"/>
      <c r="D39" s="150"/>
      <c r="E39" s="151"/>
      <c r="F39" s="150"/>
      <c r="G39" s="151"/>
    </row>
    <row r="40" spans="1:7" x14ac:dyDescent="0.2">
      <c r="A40" s="277" t="s">
        <v>313</v>
      </c>
      <c r="B40" s="277">
        <v>5</v>
      </c>
      <c r="C40" s="277" t="s">
        <v>534</v>
      </c>
      <c r="D40" s="150">
        <v>0.2</v>
      </c>
      <c r="E40" s="151">
        <v>22.200000000000003</v>
      </c>
      <c r="F40" s="150">
        <v>0.2</v>
      </c>
      <c r="G40" s="151">
        <v>22.200000000000003</v>
      </c>
    </row>
    <row r="41" spans="1:7" x14ac:dyDescent="0.2">
      <c r="A41" s="277" t="s">
        <v>541</v>
      </c>
      <c r="B41" s="277"/>
      <c r="C41" s="277"/>
      <c r="D41" s="150">
        <v>0.2</v>
      </c>
      <c r="E41" s="151">
        <v>22.200000000000003</v>
      </c>
      <c r="F41" s="150">
        <v>0.2</v>
      </c>
      <c r="G41" s="151">
        <v>22.200000000000003</v>
      </c>
    </row>
    <row r="42" spans="1:7" x14ac:dyDescent="0.2">
      <c r="A42" s="277"/>
      <c r="B42" s="277"/>
      <c r="C42" s="277"/>
      <c r="D42" s="150"/>
      <c r="E42" s="151"/>
      <c r="F42" s="150"/>
      <c r="G42" s="151"/>
    </row>
    <row r="43" spans="1:7" x14ac:dyDescent="0.2">
      <c r="A43" s="277" t="s">
        <v>314</v>
      </c>
      <c r="B43" s="277">
        <v>5</v>
      </c>
      <c r="C43" s="277" t="s">
        <v>534</v>
      </c>
      <c r="D43" s="150">
        <v>0.4</v>
      </c>
      <c r="E43" s="151">
        <v>52.300000000000004</v>
      </c>
      <c r="F43" s="150">
        <v>0</v>
      </c>
      <c r="G43" s="151">
        <v>0</v>
      </c>
    </row>
    <row r="44" spans="1:7" x14ac:dyDescent="0.2">
      <c r="A44" s="277" t="s">
        <v>542</v>
      </c>
      <c r="B44" s="277"/>
      <c r="C44" s="277"/>
      <c r="D44" s="150">
        <v>0.4</v>
      </c>
      <c r="E44" s="151">
        <v>52.300000000000004</v>
      </c>
      <c r="F44" s="150">
        <v>0</v>
      </c>
      <c r="G44" s="151">
        <v>0</v>
      </c>
    </row>
    <row r="45" spans="1:7" x14ac:dyDescent="0.2">
      <c r="A45" s="277"/>
      <c r="B45" s="277"/>
      <c r="C45" s="277"/>
      <c r="D45" s="150"/>
      <c r="E45" s="151"/>
      <c r="F45" s="150"/>
      <c r="G45" s="151"/>
    </row>
    <row r="46" spans="1:7" x14ac:dyDescent="0.2">
      <c r="A46" s="277" t="s">
        <v>316</v>
      </c>
      <c r="B46" s="277">
        <v>5</v>
      </c>
      <c r="C46" s="277" t="s">
        <v>534</v>
      </c>
      <c r="D46" s="150">
        <v>0.4</v>
      </c>
      <c r="E46" s="151">
        <v>46.599999999999994</v>
      </c>
      <c r="F46" s="150">
        <v>0.30000000000000004</v>
      </c>
      <c r="G46" s="151">
        <v>35.5</v>
      </c>
    </row>
    <row r="47" spans="1:7" x14ac:dyDescent="0.2">
      <c r="A47" s="277" t="s">
        <v>543</v>
      </c>
      <c r="B47" s="277"/>
      <c r="C47" s="277"/>
      <c r="D47" s="150">
        <v>0.4</v>
      </c>
      <c r="E47" s="151">
        <v>46.599999999999994</v>
      </c>
      <c r="F47" s="150">
        <v>0.30000000000000004</v>
      </c>
      <c r="G47" s="151">
        <v>35.5</v>
      </c>
    </row>
    <row r="48" spans="1:7" x14ac:dyDescent="0.2">
      <c r="A48" s="277"/>
      <c r="B48" s="277"/>
      <c r="C48" s="277"/>
      <c r="D48" s="150"/>
      <c r="E48" s="151"/>
      <c r="F48" s="150"/>
      <c r="G48" s="151"/>
    </row>
    <row r="49" spans="1:7" x14ac:dyDescent="0.2">
      <c r="A49" s="277" t="s">
        <v>319</v>
      </c>
      <c r="B49" s="277">
        <v>3</v>
      </c>
      <c r="C49" s="277" t="s">
        <v>150</v>
      </c>
      <c r="D49" s="150">
        <v>0.1</v>
      </c>
      <c r="E49" s="151">
        <v>11.100000000000001</v>
      </c>
      <c r="F49" s="150">
        <v>0.1</v>
      </c>
      <c r="G49" s="151">
        <v>11.100000000000001</v>
      </c>
    </row>
    <row r="50" spans="1:7" ht="25.5" x14ac:dyDescent="0.2">
      <c r="A50" s="277" t="s">
        <v>457</v>
      </c>
      <c r="B50" s="277"/>
      <c r="C50" s="277"/>
      <c r="D50" s="150">
        <v>0.1</v>
      </c>
      <c r="E50" s="151">
        <v>11.100000000000001</v>
      </c>
      <c r="F50" s="150">
        <v>0.1</v>
      </c>
      <c r="G50" s="151">
        <v>11.100000000000001</v>
      </c>
    </row>
    <row r="51" spans="1:7" x14ac:dyDescent="0.2">
      <c r="A51" s="277"/>
      <c r="B51" s="277"/>
      <c r="C51" s="277"/>
      <c r="D51" s="150"/>
      <c r="E51" s="151"/>
      <c r="F51" s="150"/>
      <c r="G51" s="151"/>
    </row>
    <row r="52" spans="1:7" x14ac:dyDescent="0.2">
      <c r="A52" s="277" t="s">
        <v>320</v>
      </c>
      <c r="B52" s="277">
        <v>5</v>
      </c>
      <c r="C52" s="277" t="s">
        <v>534</v>
      </c>
      <c r="D52" s="150">
        <v>0.5</v>
      </c>
      <c r="E52" s="151">
        <v>55.5</v>
      </c>
      <c r="F52" s="150">
        <v>0.5</v>
      </c>
      <c r="G52" s="151">
        <v>55.5</v>
      </c>
    </row>
    <row r="53" spans="1:7" x14ac:dyDescent="0.2">
      <c r="A53" s="277" t="s">
        <v>544</v>
      </c>
      <c r="B53" s="277"/>
      <c r="C53" s="277"/>
      <c r="D53" s="150">
        <v>0.5</v>
      </c>
      <c r="E53" s="151">
        <v>55.5</v>
      </c>
      <c r="F53" s="150">
        <v>0.5</v>
      </c>
      <c r="G53" s="151">
        <v>55.5</v>
      </c>
    </row>
    <row r="54" spans="1:7" x14ac:dyDescent="0.2">
      <c r="A54" s="277"/>
      <c r="B54" s="277"/>
      <c r="C54" s="277"/>
      <c r="D54" s="150"/>
      <c r="E54" s="151"/>
      <c r="F54" s="150"/>
      <c r="G54" s="151"/>
    </row>
    <row r="55" spans="1:7" x14ac:dyDescent="0.2">
      <c r="A55" s="277" t="s">
        <v>321</v>
      </c>
      <c r="B55" s="277">
        <v>5</v>
      </c>
      <c r="C55" s="277" t="s">
        <v>534</v>
      </c>
      <c r="D55" s="150">
        <v>0.1</v>
      </c>
      <c r="E55" s="151">
        <v>11.100000000000001</v>
      </c>
      <c r="F55" s="150">
        <v>0.1</v>
      </c>
      <c r="G55" s="151">
        <v>11.100000000000001</v>
      </c>
    </row>
    <row r="56" spans="1:7" x14ac:dyDescent="0.2">
      <c r="A56" s="277" t="s">
        <v>545</v>
      </c>
      <c r="B56" s="277"/>
      <c r="C56" s="277"/>
      <c r="D56" s="150">
        <v>0.1</v>
      </c>
      <c r="E56" s="151">
        <v>11.100000000000001</v>
      </c>
      <c r="F56" s="150">
        <v>0.1</v>
      </c>
      <c r="G56" s="151">
        <v>11.100000000000001</v>
      </c>
    </row>
    <row r="57" spans="1:7" x14ac:dyDescent="0.2">
      <c r="A57" s="277"/>
      <c r="B57" s="277"/>
      <c r="C57" s="277"/>
      <c r="D57" s="150"/>
      <c r="E57" s="151"/>
      <c r="F57" s="150"/>
      <c r="G57" s="151"/>
    </row>
    <row r="58" spans="1:7" x14ac:dyDescent="0.2">
      <c r="A58" s="277" t="s">
        <v>322</v>
      </c>
      <c r="B58" s="277">
        <v>3</v>
      </c>
      <c r="C58" s="277" t="s">
        <v>150</v>
      </c>
      <c r="D58" s="150">
        <v>0.1</v>
      </c>
      <c r="E58" s="151">
        <v>11.100000000000001</v>
      </c>
      <c r="F58" s="150">
        <v>0.1</v>
      </c>
      <c r="G58" s="151">
        <v>11.100000000000001</v>
      </c>
    </row>
    <row r="59" spans="1:7" x14ac:dyDescent="0.2">
      <c r="A59" s="277"/>
      <c r="B59" s="277">
        <v>5</v>
      </c>
      <c r="C59" s="277" t="s">
        <v>534</v>
      </c>
      <c r="D59" s="150">
        <v>0.3</v>
      </c>
      <c r="E59" s="151">
        <v>33.299999999999997</v>
      </c>
      <c r="F59" s="150">
        <v>0.15</v>
      </c>
      <c r="G59" s="151">
        <v>16.649999999999999</v>
      </c>
    </row>
    <row r="60" spans="1:7" x14ac:dyDescent="0.2">
      <c r="A60" s="277" t="s">
        <v>458</v>
      </c>
      <c r="B60" s="277"/>
      <c r="C60" s="277"/>
      <c r="D60" s="150">
        <v>0.4</v>
      </c>
      <c r="E60" s="151">
        <v>44.4</v>
      </c>
      <c r="F60" s="150">
        <v>0.25</v>
      </c>
      <c r="G60" s="151">
        <v>27.75</v>
      </c>
    </row>
    <row r="61" spans="1:7" x14ac:dyDescent="0.2">
      <c r="A61" s="277"/>
      <c r="B61" s="277"/>
      <c r="C61" s="277"/>
      <c r="D61" s="150"/>
      <c r="E61" s="151"/>
      <c r="F61" s="150"/>
      <c r="G61" s="151"/>
    </row>
    <row r="62" spans="1:7" x14ac:dyDescent="0.2">
      <c r="A62" s="277" t="s">
        <v>324</v>
      </c>
      <c r="B62" s="277">
        <v>2</v>
      </c>
      <c r="C62" s="277" t="s">
        <v>149</v>
      </c>
      <c r="D62" s="150">
        <v>0.7</v>
      </c>
      <c r="E62" s="151">
        <v>93.1</v>
      </c>
      <c r="F62" s="150">
        <v>0.7</v>
      </c>
      <c r="G62" s="151">
        <v>93.1</v>
      </c>
    </row>
    <row r="63" spans="1:7" x14ac:dyDescent="0.2">
      <c r="A63" s="277"/>
      <c r="B63" s="277">
        <v>3</v>
      </c>
      <c r="C63" s="277" t="s">
        <v>150</v>
      </c>
      <c r="D63" s="150">
        <v>0.4</v>
      </c>
      <c r="E63" s="151">
        <v>44.400000000000006</v>
      </c>
      <c r="F63" s="150">
        <v>0.4</v>
      </c>
      <c r="G63" s="151">
        <v>44.400000000000006</v>
      </c>
    </row>
    <row r="64" spans="1:7" x14ac:dyDescent="0.2">
      <c r="A64" s="277"/>
      <c r="B64" s="277">
        <v>5</v>
      </c>
      <c r="C64" s="277" t="s">
        <v>534</v>
      </c>
      <c r="D64" s="150">
        <v>0.5</v>
      </c>
      <c r="E64" s="151">
        <v>55.5</v>
      </c>
      <c r="F64" s="150">
        <v>0.5</v>
      </c>
      <c r="G64" s="151">
        <v>55.5</v>
      </c>
    </row>
    <row r="65" spans="1:7" x14ac:dyDescent="0.2">
      <c r="A65" s="277" t="s">
        <v>459</v>
      </c>
      <c r="B65" s="277"/>
      <c r="C65" s="277"/>
      <c r="D65" s="150">
        <v>1.6</v>
      </c>
      <c r="E65" s="151">
        <v>193</v>
      </c>
      <c r="F65" s="150">
        <v>1.6</v>
      </c>
      <c r="G65" s="151">
        <v>193</v>
      </c>
    </row>
    <row r="66" spans="1:7" x14ac:dyDescent="0.2">
      <c r="A66" s="277"/>
      <c r="B66" s="277"/>
      <c r="C66" s="277"/>
      <c r="D66" s="150"/>
      <c r="E66" s="151"/>
      <c r="F66" s="150"/>
      <c r="G66" s="151"/>
    </row>
    <row r="67" spans="1:7" x14ac:dyDescent="0.2">
      <c r="A67" s="277" t="s">
        <v>325</v>
      </c>
      <c r="B67" s="277">
        <v>5</v>
      </c>
      <c r="C67" s="277" t="s">
        <v>534</v>
      </c>
      <c r="D67" s="150">
        <v>0.3</v>
      </c>
      <c r="E67" s="151">
        <v>33.299999999999997</v>
      </c>
      <c r="F67" s="150">
        <v>0.3</v>
      </c>
      <c r="G67" s="151">
        <v>33.299999999999997</v>
      </c>
    </row>
    <row r="68" spans="1:7" x14ac:dyDescent="0.2">
      <c r="A68" s="277" t="s">
        <v>546</v>
      </c>
      <c r="B68" s="277"/>
      <c r="C68" s="277"/>
      <c r="D68" s="150">
        <v>0.3</v>
      </c>
      <c r="E68" s="151">
        <v>33.299999999999997</v>
      </c>
      <c r="F68" s="150">
        <v>0.3</v>
      </c>
      <c r="G68" s="151">
        <v>33.299999999999997</v>
      </c>
    </row>
    <row r="69" spans="1:7" x14ac:dyDescent="0.2">
      <c r="A69" s="277"/>
      <c r="B69" s="277"/>
      <c r="C69" s="277"/>
      <c r="D69" s="150"/>
      <c r="E69" s="151"/>
      <c r="F69" s="150"/>
      <c r="G69" s="151"/>
    </row>
    <row r="70" spans="1:7" x14ac:dyDescent="0.2">
      <c r="A70" s="277" t="s">
        <v>326</v>
      </c>
      <c r="B70" s="277">
        <v>5</v>
      </c>
      <c r="C70" s="277" t="s">
        <v>534</v>
      </c>
      <c r="D70" s="150">
        <v>0.1</v>
      </c>
      <c r="E70" s="151">
        <v>11.100000000000001</v>
      </c>
      <c r="F70" s="150">
        <v>0.1</v>
      </c>
      <c r="G70" s="151">
        <v>11.100000000000001</v>
      </c>
    </row>
    <row r="71" spans="1:7" x14ac:dyDescent="0.2">
      <c r="A71" s="277" t="s">
        <v>547</v>
      </c>
      <c r="B71" s="277"/>
      <c r="C71" s="277"/>
      <c r="D71" s="150">
        <v>0.1</v>
      </c>
      <c r="E71" s="151">
        <v>11.100000000000001</v>
      </c>
      <c r="F71" s="150">
        <v>0.1</v>
      </c>
      <c r="G71" s="151">
        <v>11.100000000000001</v>
      </c>
    </row>
    <row r="72" spans="1:7" x14ac:dyDescent="0.2">
      <c r="A72" s="277"/>
      <c r="B72" s="277"/>
      <c r="C72" s="277"/>
      <c r="D72" s="150"/>
      <c r="E72" s="151"/>
      <c r="F72" s="150"/>
      <c r="G72" s="151"/>
    </row>
    <row r="73" spans="1:7" x14ac:dyDescent="0.2">
      <c r="A73" s="277" t="s">
        <v>327</v>
      </c>
      <c r="B73" s="277">
        <v>5</v>
      </c>
      <c r="C73" s="277" t="s">
        <v>534</v>
      </c>
      <c r="D73" s="150">
        <v>0.4</v>
      </c>
      <c r="E73" s="151">
        <v>44.400000000000006</v>
      </c>
      <c r="F73" s="150">
        <v>0.4</v>
      </c>
      <c r="G73" s="151">
        <v>44.400000000000006</v>
      </c>
    </row>
    <row r="74" spans="1:7" x14ac:dyDescent="0.2">
      <c r="A74" s="277"/>
      <c r="B74" s="277">
        <v>6</v>
      </c>
      <c r="C74" s="277" t="s">
        <v>535</v>
      </c>
      <c r="D74" s="150">
        <v>0.25</v>
      </c>
      <c r="E74" s="151">
        <v>27.75</v>
      </c>
      <c r="F74" s="150">
        <v>0.25</v>
      </c>
      <c r="G74" s="151">
        <v>27.75</v>
      </c>
    </row>
    <row r="75" spans="1:7" x14ac:dyDescent="0.2">
      <c r="A75" s="277" t="s">
        <v>548</v>
      </c>
      <c r="B75" s="277"/>
      <c r="C75" s="277"/>
      <c r="D75" s="150">
        <v>0.65</v>
      </c>
      <c r="E75" s="151">
        <v>72.150000000000006</v>
      </c>
      <c r="F75" s="150">
        <v>0.65</v>
      </c>
      <c r="G75" s="151">
        <v>72.150000000000006</v>
      </c>
    </row>
    <row r="76" spans="1:7" x14ac:dyDescent="0.2">
      <c r="A76" s="277"/>
      <c r="B76" s="277"/>
      <c r="C76" s="277"/>
      <c r="D76" s="150"/>
      <c r="E76" s="151"/>
      <c r="F76" s="150"/>
      <c r="G76" s="151"/>
    </row>
    <row r="77" spans="1:7" x14ac:dyDescent="0.2">
      <c r="A77" s="277" t="s">
        <v>329</v>
      </c>
      <c r="B77" s="277">
        <v>5</v>
      </c>
      <c r="C77" s="277" t="s">
        <v>534</v>
      </c>
      <c r="D77" s="150">
        <v>0.1</v>
      </c>
      <c r="E77" s="151">
        <v>11.100000000000001</v>
      </c>
      <c r="F77" s="150">
        <v>0.1</v>
      </c>
      <c r="G77" s="151">
        <v>11.100000000000001</v>
      </c>
    </row>
    <row r="78" spans="1:7" x14ac:dyDescent="0.2">
      <c r="A78" s="277" t="s">
        <v>549</v>
      </c>
      <c r="B78" s="277"/>
      <c r="C78" s="277"/>
      <c r="D78" s="150">
        <v>0.1</v>
      </c>
      <c r="E78" s="151">
        <v>11.100000000000001</v>
      </c>
      <c r="F78" s="150">
        <v>0.1</v>
      </c>
      <c r="G78" s="151">
        <v>11.100000000000001</v>
      </c>
    </row>
    <row r="79" spans="1:7" x14ac:dyDescent="0.2">
      <c r="A79" s="277"/>
      <c r="B79" s="277"/>
      <c r="C79" s="277"/>
      <c r="D79" s="150"/>
      <c r="E79" s="151"/>
      <c r="F79" s="150"/>
      <c r="G79" s="151"/>
    </row>
    <row r="80" spans="1:7" x14ac:dyDescent="0.2">
      <c r="A80" s="277" t="s">
        <v>330</v>
      </c>
      <c r="B80" s="277">
        <v>5</v>
      </c>
      <c r="C80" s="277" t="s">
        <v>534</v>
      </c>
      <c r="D80" s="150">
        <v>0.1</v>
      </c>
      <c r="E80" s="151">
        <v>11.100000000000001</v>
      </c>
      <c r="F80" s="150">
        <v>0.1</v>
      </c>
      <c r="G80" s="151">
        <v>11.100000000000001</v>
      </c>
    </row>
    <row r="81" spans="1:7" x14ac:dyDescent="0.2">
      <c r="A81" s="277" t="s">
        <v>550</v>
      </c>
      <c r="B81" s="277"/>
      <c r="C81" s="277"/>
      <c r="D81" s="150">
        <v>0.1</v>
      </c>
      <c r="E81" s="151">
        <v>11.100000000000001</v>
      </c>
      <c r="F81" s="150">
        <v>0.1</v>
      </c>
      <c r="G81" s="151">
        <v>11.100000000000001</v>
      </c>
    </row>
    <row r="82" spans="1:7" x14ac:dyDescent="0.2">
      <c r="A82" s="277"/>
      <c r="B82" s="277"/>
      <c r="C82" s="277"/>
      <c r="D82" s="150"/>
      <c r="E82" s="151"/>
      <c r="F82" s="150"/>
      <c r="G82" s="151"/>
    </row>
    <row r="83" spans="1:7" x14ac:dyDescent="0.2">
      <c r="A83" s="277" t="s">
        <v>331</v>
      </c>
      <c r="B83" s="277">
        <v>3</v>
      </c>
      <c r="C83" s="277" t="s">
        <v>150</v>
      </c>
      <c r="D83" s="150">
        <v>0.2</v>
      </c>
      <c r="E83" s="151">
        <v>22.200000000000003</v>
      </c>
      <c r="F83" s="150">
        <v>0.2</v>
      </c>
      <c r="G83" s="151">
        <v>22.200000000000003</v>
      </c>
    </row>
    <row r="84" spans="1:7" x14ac:dyDescent="0.2">
      <c r="A84" s="277"/>
      <c r="B84" s="277">
        <v>6</v>
      </c>
      <c r="C84" s="277" t="s">
        <v>535</v>
      </c>
      <c r="D84" s="150">
        <v>0.25</v>
      </c>
      <c r="E84" s="151">
        <v>27.75</v>
      </c>
      <c r="F84" s="150">
        <v>0.25</v>
      </c>
      <c r="G84" s="151">
        <v>27.75</v>
      </c>
    </row>
    <row r="85" spans="1:7" x14ac:dyDescent="0.2">
      <c r="A85" s="277" t="s">
        <v>460</v>
      </c>
      <c r="B85" s="277"/>
      <c r="C85" s="277"/>
      <c r="D85" s="150">
        <v>0.45</v>
      </c>
      <c r="E85" s="151">
        <v>49.95</v>
      </c>
      <c r="F85" s="150">
        <v>0.45</v>
      </c>
      <c r="G85" s="151">
        <v>49.95</v>
      </c>
    </row>
    <row r="86" spans="1:7" x14ac:dyDescent="0.2">
      <c r="A86" s="277"/>
      <c r="B86" s="277"/>
      <c r="C86" s="277"/>
      <c r="D86" s="150"/>
      <c r="E86" s="151"/>
      <c r="F86" s="150"/>
      <c r="G86" s="151"/>
    </row>
    <row r="87" spans="1:7" x14ac:dyDescent="0.2">
      <c r="A87" s="277" t="s">
        <v>332</v>
      </c>
      <c r="B87" s="277">
        <v>3</v>
      </c>
      <c r="C87" s="277" t="s">
        <v>150</v>
      </c>
      <c r="D87" s="150">
        <v>0.2</v>
      </c>
      <c r="E87" s="151">
        <v>22.200000000000003</v>
      </c>
      <c r="F87" s="150">
        <v>0.2</v>
      </c>
      <c r="G87" s="151">
        <v>22.200000000000003</v>
      </c>
    </row>
    <row r="88" spans="1:7" x14ac:dyDescent="0.2">
      <c r="A88" s="277" t="s">
        <v>461</v>
      </c>
      <c r="B88" s="277"/>
      <c r="C88" s="277"/>
      <c r="D88" s="150">
        <v>0.2</v>
      </c>
      <c r="E88" s="151">
        <v>22.200000000000003</v>
      </c>
      <c r="F88" s="150">
        <v>0.2</v>
      </c>
      <c r="G88" s="151">
        <v>22.200000000000003</v>
      </c>
    </row>
    <row r="89" spans="1:7" x14ac:dyDescent="0.2">
      <c r="A89" s="277"/>
      <c r="B89" s="277"/>
      <c r="C89" s="277"/>
      <c r="D89" s="150"/>
      <c r="E89" s="151"/>
      <c r="F89" s="150"/>
      <c r="G89" s="151"/>
    </row>
    <row r="90" spans="1:7" x14ac:dyDescent="0.2">
      <c r="A90" s="277" t="s">
        <v>333</v>
      </c>
      <c r="B90" s="277">
        <v>3</v>
      </c>
      <c r="C90" s="277" t="s">
        <v>150</v>
      </c>
      <c r="D90" s="150">
        <v>0.1</v>
      </c>
      <c r="E90" s="151">
        <v>11.100000000000001</v>
      </c>
      <c r="F90" s="150">
        <v>0.1</v>
      </c>
      <c r="G90" s="151">
        <v>11.100000000000001</v>
      </c>
    </row>
    <row r="91" spans="1:7" x14ac:dyDescent="0.2">
      <c r="A91" s="277" t="s">
        <v>462</v>
      </c>
      <c r="B91" s="277"/>
      <c r="C91" s="277"/>
      <c r="D91" s="150">
        <v>0.1</v>
      </c>
      <c r="E91" s="151">
        <v>11.100000000000001</v>
      </c>
      <c r="F91" s="150">
        <v>0.1</v>
      </c>
      <c r="G91" s="151">
        <v>11.100000000000001</v>
      </c>
    </row>
    <row r="92" spans="1:7" x14ac:dyDescent="0.2">
      <c r="A92" s="277"/>
      <c r="B92" s="277"/>
      <c r="C92" s="277"/>
      <c r="D92" s="150"/>
      <c r="E92" s="151"/>
      <c r="F92" s="150"/>
      <c r="G92" s="151"/>
    </row>
    <row r="93" spans="1:7" x14ac:dyDescent="0.2">
      <c r="A93" s="277" t="s">
        <v>336</v>
      </c>
      <c r="B93" s="277">
        <v>3</v>
      </c>
      <c r="C93" s="277" t="s">
        <v>150</v>
      </c>
      <c r="D93" s="150">
        <v>0.4</v>
      </c>
      <c r="E93" s="151">
        <v>44.400000000000006</v>
      </c>
      <c r="F93" s="150">
        <v>0.4</v>
      </c>
      <c r="G93" s="151">
        <v>44.400000000000006</v>
      </c>
    </row>
    <row r="94" spans="1:7" x14ac:dyDescent="0.2">
      <c r="A94" s="277"/>
      <c r="B94" s="277">
        <v>5</v>
      </c>
      <c r="C94" s="277" t="s">
        <v>534</v>
      </c>
      <c r="D94" s="150">
        <v>0.3</v>
      </c>
      <c r="E94" s="151">
        <v>33.299999999999997</v>
      </c>
      <c r="F94" s="150">
        <v>0.3</v>
      </c>
      <c r="G94" s="151">
        <v>33.299999999999997</v>
      </c>
    </row>
    <row r="95" spans="1:7" x14ac:dyDescent="0.2">
      <c r="A95" s="277" t="s">
        <v>463</v>
      </c>
      <c r="B95" s="277"/>
      <c r="C95" s="277"/>
      <c r="D95" s="150">
        <v>0.7</v>
      </c>
      <c r="E95" s="151">
        <v>77.7</v>
      </c>
      <c r="F95" s="150">
        <v>0.7</v>
      </c>
      <c r="G95" s="151">
        <v>77.7</v>
      </c>
    </row>
    <row r="96" spans="1:7" x14ac:dyDescent="0.2">
      <c r="A96" s="277"/>
      <c r="B96" s="277"/>
      <c r="C96" s="277"/>
      <c r="D96" s="150"/>
      <c r="E96" s="151"/>
      <c r="F96" s="150"/>
      <c r="G96" s="151"/>
    </row>
    <row r="97" spans="1:7" x14ac:dyDescent="0.2">
      <c r="A97" s="277" t="s">
        <v>337</v>
      </c>
      <c r="B97" s="277">
        <v>5</v>
      </c>
      <c r="C97" s="277" t="s">
        <v>534</v>
      </c>
      <c r="D97" s="150">
        <v>0.1</v>
      </c>
      <c r="E97" s="151">
        <v>11.100000000000001</v>
      </c>
      <c r="F97" s="150">
        <v>0.1</v>
      </c>
      <c r="G97" s="151">
        <v>11.100000000000001</v>
      </c>
    </row>
    <row r="98" spans="1:7" x14ac:dyDescent="0.2">
      <c r="A98" s="277" t="s">
        <v>551</v>
      </c>
      <c r="B98" s="277"/>
      <c r="C98" s="277"/>
      <c r="D98" s="150">
        <v>0.1</v>
      </c>
      <c r="E98" s="151">
        <v>11.100000000000001</v>
      </c>
      <c r="F98" s="150">
        <v>0.1</v>
      </c>
      <c r="G98" s="151">
        <v>11.100000000000001</v>
      </c>
    </row>
    <row r="99" spans="1:7" x14ac:dyDescent="0.2">
      <c r="A99" s="277"/>
      <c r="B99" s="277"/>
      <c r="C99" s="277"/>
      <c r="D99" s="150"/>
      <c r="E99" s="151"/>
      <c r="F99" s="150"/>
      <c r="G99" s="151"/>
    </row>
    <row r="100" spans="1:7" x14ac:dyDescent="0.2">
      <c r="A100" s="277" t="s">
        <v>436</v>
      </c>
      <c r="B100" s="277">
        <v>5</v>
      </c>
      <c r="C100" s="277" t="s">
        <v>534</v>
      </c>
      <c r="D100" s="150">
        <v>0.1</v>
      </c>
      <c r="E100" s="151">
        <v>13.3</v>
      </c>
      <c r="F100" s="150">
        <v>0.1</v>
      </c>
      <c r="G100" s="151">
        <v>13.3</v>
      </c>
    </row>
    <row r="101" spans="1:7" x14ac:dyDescent="0.2">
      <c r="A101" s="277" t="s">
        <v>552</v>
      </c>
      <c r="B101" s="277"/>
      <c r="C101" s="277"/>
      <c r="D101" s="150">
        <v>0.1</v>
      </c>
      <c r="E101" s="151">
        <v>13.3</v>
      </c>
      <c r="F101" s="150">
        <v>0.1</v>
      </c>
      <c r="G101" s="151">
        <v>13.3</v>
      </c>
    </row>
    <row r="102" spans="1:7" x14ac:dyDescent="0.2">
      <c r="A102" s="277"/>
      <c r="B102" s="277"/>
      <c r="C102" s="277"/>
      <c r="D102" s="150"/>
      <c r="E102" s="151"/>
      <c r="F102" s="150"/>
      <c r="G102" s="151"/>
    </row>
    <row r="103" spans="1:7" x14ac:dyDescent="0.2">
      <c r="A103" s="277" t="s">
        <v>51</v>
      </c>
      <c r="B103" s="277"/>
      <c r="C103" s="277"/>
      <c r="D103" s="152">
        <v>34.9</v>
      </c>
      <c r="E103" s="153">
        <v>5044.6000000000022</v>
      </c>
      <c r="F103" s="152">
        <v>34.150000000000006</v>
      </c>
      <c r="G103" s="153">
        <v>4307.5500000000011</v>
      </c>
    </row>
  </sheetData>
  <mergeCells count="1">
    <mergeCell ref="A1:F1"/>
  </mergeCells>
  <pageMargins left="0.70866141732283472" right="0.70866141732283472" top="0.74803149606299213" bottom="0.74803149606299213" header="0.31496062992125984" footer="0.31496062992125984"/>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T G D P S A d v w L a o A A A A + Q A A A B I A H A B D b 2 5 m a W c v U G F j a 2 F n Z S 5 4 b W w g o h g A K K A U A A A A A A A A A A A A A A A A A A A A A A A A A A A A h Y / B C o I w H I d f R X Z 3 m 1 M q 5 O + E O n R J C I L o O t b S k c 5 w s / l u H X q k X i G h r G 4 d f x / f 4 f s 9 b n f I h 6 Y O r q q z u j U Z i j B F g T K y P W p T Z q h 3 p 3 C B c g 5 b I c + i V M E o G 5 s O 9 p i h y r l L S o j 3 H v s Y t 1 1 J G K U R O R S b n a x U I 9 B H 1 v / l U B v r h J E K c d i / Y j j D M c U J S 2 Y 4 m r M I y M S h 0 O b r s D E Z U y A / E F Z 9 7 f p O c W X C 9 R L I N I G 8 b / A n U E s D B B Q A A g A I A E x g z 0 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M Y M 9 I K I p H u A 4 A A A A R A A A A E w A c A E Z v c m 1 1 b G F z L 1 N l Y 3 R p b 2 4 x L m 0 g o h g A K K A U A A A A A A A A A A A A A A A A A A A A A A A A A A A A K 0 5 N L s n M z 1 M I h t C G 1 g B Q S w E C L Q A U A A I A C A B M Y M 9 I B 2 / A t q g A A A D 5 A A A A E g A A A A A A A A A A A A A A A A A A A A A A Q 2 9 u Z m l n L 1 B h Y 2 t h Z 2 U u e G 1 s U E s B A i 0 A F A A C A A g A T G D P S A / K 6 a u k A A A A 6 Q A A A B M A A A A A A A A A A A A A A A A A 9 A A A A F t D b 2 5 0 Z W 5 0 X 1 R 5 c G V z X S 5 4 b W x Q S w E C L Q A U A A I A C A B M Y M 9 I 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Z A Q A A A A A A A D c 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L 0 l 0 Z W 1 z P j w v T G 9 j Y W x Q Y W N r Y W d l T W V 0 Y W R h d G F G a W x l P h Y A A A B Q S w U G A A A A A A A A A A A A A A A A A A A A A A A A J g E A A A E A A A D Q j J 3 f A R X R E Y x 6 A M B P w p f r A Q A A A C J Q f X C L A r 9 E i u F h e 4 g N p v A A A A A A A g A A A A A A E G Y A A A A B A A A g A A A A k 3 l A K z w z L m 9 Y L w i j u m T S Z / s + t T 1 m s q N l D b Y a 6 n Z o 9 2 8 A A A A A D o A A A A A C A A A g A A A A / M + Z r G H Z A 8 T U i u 6 D 8 x T n i S l + 1 3 P G u p Y 8 + 7 h 5 a t n 5 s 8 1 Q A A A A + L + f l e h H D R O M o v T V + e d Y Y b o y i j F T p 5 7 8 3 I u w 3 j 1 T 2 I O y 0 j l s 7 h q i o a 6 g S q / F o F 3 f k c K 1 n N F 6 S J F + d s h I p B X k f s o Q J e H I C g P J J V u A S s E h 2 W V A A A A A 4 w p G n 1 N 1 j n N 9 S i d C 9 q 8 e N v T v s n L z 8 k D P B + I i D 9 E 6 P 9 n 5 X G P r W 4 P 1 T s j z s 2 P I j E q m 7 2 6 s X 3 k w F r u c i y 7 U B m R / j g = = < / 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805099C6743EED4CA9C17E54D9094940" ma:contentTypeVersion="14" ma:contentTypeDescription="Create a new document." ma:contentTypeScope="" ma:versionID="721562fb24626d4b1a8f3e594bed1b64">
  <xsd:schema xmlns:xsd="http://www.w3.org/2001/XMLSchema" xmlns:xs="http://www.w3.org/2001/XMLSchema" xmlns:p="http://schemas.microsoft.com/office/2006/metadata/properties" xmlns:ns3="53e55bc2-bcf2-46e4-8e0c-ad6567d2e6a8" xmlns:ns4="ca659f3e-4432-46fa-b450-084551c0dda8" targetNamespace="http://schemas.microsoft.com/office/2006/metadata/properties" ma:root="true" ma:fieldsID="ba00ebf8bddef9eb9a1416f472032591" ns3:_="" ns4:_="">
    <xsd:import namespace="53e55bc2-bcf2-46e4-8e0c-ad6567d2e6a8"/>
    <xsd:import namespace="ca659f3e-4432-46fa-b450-084551c0dda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55bc2-bcf2-46e4-8e0c-ad6567d2e6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659f3e-4432-46fa-b450-084551c0dda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616882-0C7D-4580-8538-C95A8A9417F2}">
  <ds:schemaRefs>
    <ds:schemaRef ds:uri="http://schemas.microsoft.com/DataMashup"/>
  </ds:schemaRefs>
</ds:datastoreItem>
</file>

<file path=customXml/itemProps2.xml><?xml version="1.0" encoding="utf-8"?>
<ds:datastoreItem xmlns:ds="http://schemas.openxmlformats.org/officeDocument/2006/customXml" ds:itemID="{93B21DBA-37C8-4C45-A183-66FD6674EBDA}">
  <ds:schemaRefs>
    <ds:schemaRef ds:uri="http://purl.org/dc/elements/1.1/"/>
    <ds:schemaRef ds:uri="http://schemas.microsoft.com/office/2006/metadata/properties"/>
    <ds:schemaRef ds:uri="ca659f3e-4432-46fa-b450-084551c0dda8"/>
    <ds:schemaRef ds:uri="http://purl.org/dc/terms/"/>
    <ds:schemaRef ds:uri="53e55bc2-bcf2-46e4-8e0c-ad6567d2e6a8"/>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3AEC6D0-D2A4-4D5C-92FC-146785F66D98}">
  <ds:schemaRefs>
    <ds:schemaRef ds:uri="http://schemas.microsoft.com/sharepoint/v3/contenttype/forms"/>
  </ds:schemaRefs>
</ds:datastoreItem>
</file>

<file path=customXml/itemProps4.xml><?xml version="1.0" encoding="utf-8"?>
<ds:datastoreItem xmlns:ds="http://schemas.openxmlformats.org/officeDocument/2006/customXml" ds:itemID="{61C75912-3EAD-4A5B-9085-DC28E7E7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55bc2-bcf2-46e4-8e0c-ad6567d2e6a8"/>
    <ds:schemaRef ds:uri="ca659f3e-4432-46fa-b450-084551c0dd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1. Front sheet</vt:lpstr>
      <vt:lpstr>2. Background</vt:lpstr>
      <vt:lpstr> 3. Chronology</vt:lpstr>
      <vt:lpstr>4. Fee Earners &amp; Rates</vt:lpstr>
      <vt:lpstr>5. Parts</vt:lpstr>
      <vt:lpstr>6. Bill Detail</vt:lpstr>
      <vt:lpstr>7. Main Summary</vt:lpstr>
      <vt:lpstr>8. Activity Summary</vt:lpstr>
      <vt:lpstr>9. Comms Summary</vt:lpstr>
      <vt:lpstr>10. FE Grade Summary</vt:lpstr>
      <vt:lpstr>11. Certification</vt:lpstr>
      <vt:lpstr>12. Cert Summary</vt:lpstr>
      <vt:lpstr>13. Final Cert</vt:lpstr>
      <vt:lpstr>14. Bill Detail (print)</vt:lpstr>
      <vt:lpstr>15. Ref - Activities</vt:lpstr>
      <vt:lpstr>16. Ref - Expenses</vt:lpstr>
      <vt:lpstr>17. Ref - Findings</vt:lpstr>
      <vt:lpstr>ActivityCodeList</vt:lpstr>
      <vt:lpstr>ExpenseCodeList</vt:lpstr>
      <vt:lpstr>'1. Front sheet'!Print_Area</vt:lpstr>
      <vt:lpstr>'11. Certification'!Print_Area</vt:lpstr>
      <vt:lpstr>'12. Cert Summary'!Print_Area</vt:lpstr>
      <vt:lpstr>'17. Ref - Findings'!Print_Area</vt:lpstr>
      <vt:lpstr>' 3. Chronology'!Print_Titles</vt:lpstr>
      <vt:lpstr>'14. Bill Detail (print)'!Print_Titles</vt:lpstr>
      <vt:lpstr>'15. Ref - Activities'!Print_Titles</vt:lpstr>
      <vt:lpstr>'16. Ref - Expenses'!Print_Titles</vt:lpstr>
      <vt:lpstr>'4. Fee Earners &amp; Rates'!Print_Titles</vt:lpstr>
      <vt:lpstr>'5. Parts'!Print_Titles</vt:lpstr>
      <vt:lpstr>'6. Bill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CostsMaster Ltd</dc:creator>
  <cp:lastModifiedBy>Howe, Vanessa | (She/Hers)</cp:lastModifiedBy>
  <cp:lastPrinted>2022-05-24T14:31:42Z</cp:lastPrinted>
  <dcterms:created xsi:type="dcterms:W3CDTF">2012-06-27T20:37:24Z</dcterms:created>
  <dcterms:modified xsi:type="dcterms:W3CDTF">2023-04-27T09:18:03Z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0x010100805099C6743EED4CA9C17E54D9094940</vt:lpwstr>
  </property>
</Properties>
</file>